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a2agroup-my.sharepoint.com/personal/anna_napolitano_a2a_it/Documents/Documenti/Allocazione/"/>
    </mc:Choice>
  </mc:AlternateContent>
  <xr:revisionPtr revIDLastSave="0" documentId="8_{D73A2E58-F764-43DB-A532-CBE626DF2CFC}" xr6:coauthVersionLast="47" xr6:coauthVersionMax="47" xr10:uidLastSave="{00000000-0000-0000-0000-000000000000}"/>
  <bookViews>
    <workbookView xWindow="-28920" yWindow="-120" windowWidth="29040" windowHeight="15720" activeTab="3" xr2:uid="{5C76A73D-4206-4DB2-B7FA-1D39D88ED04C}"/>
  </bookViews>
  <sheets>
    <sheet name="Index" sheetId="12" r:id="rId1"/>
    <sheet name="1. Recap" sheetId="1" r:id="rId2"/>
    <sheet name="2. GB19" sheetId="6" r:id="rId3"/>
    <sheet name="3. GB21" sheetId="7" r:id="rId4"/>
    <sheet name="4. GB Jun. 22" sheetId="8" r:id="rId5"/>
    <sheet name="5. GB Sept. 22" sheetId="9" r:id="rId6"/>
    <sheet name="6. GB23" sheetId="10" r:id="rId7"/>
    <sheet name="7. Hyb. GB24" sheetId="11" r:id="rId8"/>
    <sheet name="8. EUGB 25" sheetId="13" r:id="rId9"/>
  </sheets>
  <definedNames>
    <definedName name="_xlnm._FilterDatabase" localSheetId="1" hidden="1">'1. Recap'!$A$11:$I$48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3" l="1"/>
  <c r="K104" i="10"/>
  <c r="E7" i="13"/>
  <c r="H14" i="12"/>
  <c r="I14" i="12"/>
  <c r="J14" i="12"/>
  <c r="G14" i="12"/>
  <c r="C14" i="12"/>
  <c r="H45" i="11"/>
  <c r="G45" i="11"/>
  <c r="F45" i="11"/>
  <c r="E45" i="11"/>
  <c r="D45" i="11"/>
  <c r="C45" i="11"/>
  <c r="N45" i="11"/>
  <c r="K45" i="11"/>
  <c r="M34" i="11"/>
  <c r="L34" i="11"/>
  <c r="K34" i="11" s="1"/>
  <c r="G34" i="11"/>
  <c r="C34" i="11"/>
  <c r="C36" i="11"/>
  <c r="K28" i="11"/>
  <c r="L45" i="11" l="1"/>
  <c r="M45" i="11"/>
  <c r="I45" i="11"/>
  <c r="C30" i="11"/>
  <c r="N5" i="11"/>
  <c r="C5" i="11"/>
  <c r="K5" i="11" s="1"/>
  <c r="E21" i="13" l="1"/>
  <c r="E19" i="13"/>
  <c r="E15" i="13"/>
  <c r="E11" i="13"/>
  <c r="E6" i="13"/>
  <c r="E5" i="13"/>
  <c r="I112" i="1"/>
  <c r="I117" i="1"/>
  <c r="I116" i="1"/>
  <c r="I115" i="1"/>
  <c r="G76" i="10"/>
  <c r="C79" i="10"/>
  <c r="J112" i="1" l="1"/>
  <c r="C95" i="8"/>
  <c r="D95" i="8"/>
  <c r="I95" i="8"/>
  <c r="G95" i="8"/>
  <c r="F95" i="8"/>
  <c r="E95" i="8"/>
  <c r="G83" i="10"/>
  <c r="D104" i="10"/>
  <c r="E104" i="10"/>
  <c r="H104" i="10"/>
  <c r="I104" i="10"/>
  <c r="J104" i="10"/>
  <c r="L104" i="10"/>
  <c r="N83" i="10"/>
  <c r="K83" i="10" s="1"/>
  <c r="C91" i="10"/>
  <c r="C103" i="10"/>
  <c r="C101" i="10"/>
  <c r="C99" i="10"/>
  <c r="C89" i="10"/>
  <c r="C86" i="10"/>
  <c r="C83" i="10"/>
  <c r="M76" i="10"/>
  <c r="M104" i="10" s="1"/>
  <c r="N76" i="10"/>
  <c r="C81" i="10"/>
  <c r="C76" i="10"/>
  <c r="G50" i="10"/>
  <c r="C73" i="10"/>
  <c r="F69" i="10"/>
  <c r="F104" i="10" s="1"/>
  <c r="C64" i="10"/>
  <c r="C52" i="10"/>
  <c r="C50" i="10"/>
  <c r="C58" i="10"/>
  <c r="N50" i="10" l="1"/>
  <c r="K50" i="10" s="1"/>
  <c r="C69" i="10"/>
  <c r="C5" i="10"/>
  <c r="G5" i="10"/>
  <c r="G104" i="10" s="1"/>
  <c r="N5" i="10"/>
  <c r="C104" i="10" l="1"/>
  <c r="K5" i="10"/>
  <c r="N104" i="10"/>
  <c r="F15" i="6" l="1"/>
  <c r="F32" i="6"/>
  <c r="F47" i="6"/>
  <c r="F50" i="6" s="1"/>
  <c r="I17" i="1"/>
  <c r="I15" i="1"/>
  <c r="I14" i="1"/>
  <c r="F27" i="6"/>
  <c r="F25" i="6"/>
  <c r="F11" i="6"/>
  <c r="F5" i="6"/>
  <c r="L56" i="9" l="1"/>
  <c r="B59" i="9" s="1"/>
  <c r="M56" i="9"/>
  <c r="K56" i="9"/>
  <c r="D56" i="9"/>
  <c r="E56" i="9"/>
  <c r="F56" i="9"/>
  <c r="G56" i="9"/>
  <c r="H56" i="9"/>
  <c r="I56" i="9"/>
  <c r="C56" i="9"/>
  <c r="B98" i="8"/>
  <c r="L95" i="8"/>
  <c r="M95" i="8"/>
  <c r="K95" i="8"/>
  <c r="B29" i="7"/>
  <c r="E26" i="7"/>
  <c r="D26" i="7"/>
  <c r="C26" i="7"/>
  <c r="C42" i="11" l="1"/>
  <c r="C44" i="11"/>
  <c r="J28" i="11"/>
  <c r="J45" i="11" s="1"/>
  <c r="F28" i="11"/>
  <c r="P43" i="11"/>
  <c r="P21" i="11"/>
  <c r="C48" i="11" l="1"/>
  <c r="G32" i="1"/>
  <c r="I12" i="1"/>
  <c r="P19" i="9"/>
  <c r="P9" i="9"/>
  <c r="P11" i="9" s="1"/>
  <c r="P6" i="9"/>
  <c r="O10" i="9" l="1"/>
  <c r="O8" i="9"/>
  <c r="O7" i="9"/>
  <c r="K76" i="10" l="1"/>
  <c r="C107" i="10" s="1"/>
</calcChain>
</file>

<file path=xl/sharedStrings.xml><?xml version="1.0" encoding="utf-8"?>
<sst xmlns="http://schemas.openxmlformats.org/spreadsheetml/2006/main" count="1725" uniqueCount="770">
  <si>
    <t xml:space="preserve">Category </t>
  </si>
  <si>
    <t xml:space="preserve">Issuance </t>
  </si>
  <si>
    <t xml:space="preserve">Project </t>
  </si>
  <si>
    <t>Renewable Energy</t>
  </si>
  <si>
    <t>Mazara</t>
  </si>
  <si>
    <t>Juwi</t>
  </si>
  <si>
    <t>Cerveteri</t>
  </si>
  <si>
    <t>Matarocco</t>
  </si>
  <si>
    <t>Storage Famagosta</t>
  </si>
  <si>
    <t>Lacchiarella OFMSW plant</t>
  </si>
  <si>
    <t>Cavaglià OFMSW plant</t>
  </si>
  <si>
    <t>Energy Efficiency</t>
  </si>
  <si>
    <t>AES Energy Efficiency</t>
  </si>
  <si>
    <t>Heat Energy Efficiency</t>
  </si>
  <si>
    <t>Public Lighting</t>
  </si>
  <si>
    <t>Pollution prevention and control</t>
  </si>
  <si>
    <t>Bedizzole plant</t>
  </si>
  <si>
    <t>Road sweeper Silla</t>
  </si>
  <si>
    <t>Asti glass plant</t>
  </si>
  <si>
    <t>Buccinasco plant</t>
  </si>
  <si>
    <t>Novate Beltrami plant</t>
  </si>
  <si>
    <t>Cernusco plant</t>
  </si>
  <si>
    <t>Liscate plant</t>
  </si>
  <si>
    <t>Fiera Milano</t>
  </si>
  <si>
    <t>Santo Stefano</t>
  </si>
  <si>
    <t>Hydroelectric plants</t>
  </si>
  <si>
    <t>Agripower</t>
  </si>
  <si>
    <t>Biofor Castelleone</t>
  </si>
  <si>
    <t>District Heating</t>
  </si>
  <si>
    <t>Urban waste management</t>
  </si>
  <si>
    <t>Heat/Cool production using waste heat</t>
  </si>
  <si>
    <t>Landfill gas capture</t>
  </si>
  <si>
    <t>Transmission and distribution networks</t>
  </si>
  <si>
    <t>4.1</t>
  </si>
  <si>
    <t>4.3</t>
  </si>
  <si>
    <t>4.11</t>
  </si>
  <si>
    <t>5.6</t>
  </si>
  <si>
    <t>5.7</t>
  </si>
  <si>
    <t>7.3</t>
  </si>
  <si>
    <t>4.1, 7.3, 7.5, 7.6</t>
  </si>
  <si>
    <t>Heat Pumps</t>
  </si>
  <si>
    <t>4.16</t>
  </si>
  <si>
    <t>5.8</t>
  </si>
  <si>
    <t>5.9</t>
  </si>
  <si>
    <t>4.5</t>
  </si>
  <si>
    <t>4.8</t>
  </si>
  <si>
    <t>4.20</t>
  </si>
  <si>
    <t>4.15</t>
  </si>
  <si>
    <t>5.5</t>
  </si>
  <si>
    <t>4.25</t>
  </si>
  <si>
    <t>5.10</t>
  </si>
  <si>
    <t>Storage of thermal energy</t>
  </si>
  <si>
    <t>District heating/cooling distribution</t>
  </si>
  <si>
    <t>Installation and operation of heat pumps</t>
  </si>
  <si>
    <t>Cogeneration of heat/cool and power from bioenergy</t>
  </si>
  <si>
    <t>Production of heat/cool using waste heat</t>
  </si>
  <si>
    <t>Anaerobic digestion of sewage sludge</t>
  </si>
  <si>
    <t>Anaerobic digestion of bio-waste</t>
  </si>
  <si>
    <t>Collection and transport of non-hazardous waste in source segregated fractions</t>
  </si>
  <si>
    <t>Composting of bio-waste</t>
  </si>
  <si>
    <t>Material recovery from non-hazardous waste</t>
  </si>
  <si>
    <t>Landfill gas capture and utilisation</t>
  </si>
  <si>
    <t>Installation, maintenance and repair of energy efficiency equipment</t>
  </si>
  <si>
    <t>Brindisi</t>
  </si>
  <si>
    <t>Sermide</t>
  </si>
  <si>
    <t>San Filippo</t>
  </si>
  <si>
    <t>Torre Faro</t>
  </si>
  <si>
    <t>Hazardous waste</t>
  </si>
  <si>
    <t>Cavaglià plant</t>
  </si>
  <si>
    <t>7.1</t>
  </si>
  <si>
    <t>2.2_PPC</t>
  </si>
  <si>
    <t>Construction of new buildings</t>
  </si>
  <si>
    <t>Water</t>
  </si>
  <si>
    <t>Wastewater</t>
  </si>
  <si>
    <t>E-mobility (charging stations)</t>
  </si>
  <si>
    <t>5.1</t>
  </si>
  <si>
    <t>Construction, extension and operation of water collection, treatment and supply systems</t>
  </si>
  <si>
    <t xml:space="preserve">Pollution prevention and control </t>
  </si>
  <si>
    <t xml:space="preserve">Renewable Energy </t>
  </si>
  <si>
    <t>Clean transportation</t>
  </si>
  <si>
    <t>6.15</t>
  </si>
  <si>
    <t>Infrastructure enabling low-carbon road transport and public transport</t>
  </si>
  <si>
    <t>Corteolona sludge plant</t>
  </si>
  <si>
    <t>% of waste sent to material recovery (2023)</t>
  </si>
  <si>
    <t>Installed capacity (expected), MW</t>
  </si>
  <si>
    <t>Energy production (2023), GWh</t>
  </si>
  <si>
    <t>Installed capacity (2023), MW</t>
  </si>
  <si>
    <t>Additional installed capacity (expected), MW</t>
  </si>
  <si>
    <t>Energy savings (2023), GWh</t>
  </si>
  <si>
    <t>Project</t>
  </si>
  <si>
    <t>Impact KPI</t>
  </si>
  <si>
    <t>Value 2023</t>
  </si>
  <si>
    <t>Source</t>
  </si>
  <si>
    <t xml:space="preserve">Annual energy production (expected), GWh </t>
  </si>
  <si>
    <t>Annual GHG emissions reduced/avoided (expected), tCO2eq</t>
  </si>
  <si>
    <t xml:space="preserve">Cerveteri </t>
  </si>
  <si>
    <t>Additional installed capacity (2023), MW</t>
  </si>
  <si>
    <t>Nominal installed capacity of the plant forecasted upon full project realization</t>
  </si>
  <si>
    <t>Annual energy production based on expected working hours and installed capacity</t>
  </si>
  <si>
    <t xml:space="preserve">Annual energy production (2023), GWh </t>
  </si>
  <si>
    <t>Heat accumulators: Number of plants (2023)</t>
  </si>
  <si>
    <t>Heat accumulators: Capacity (2023), m3</t>
  </si>
  <si>
    <t xml:space="preserve">Lacchiarella OFMSW plant </t>
  </si>
  <si>
    <t>Installed capacity (2023), kt</t>
  </si>
  <si>
    <t xml:space="preserve">Authorized waste treatment capacity </t>
  </si>
  <si>
    <t>Biomethane produced *LHV standard *FdE standard *oxidation coefficient</t>
  </si>
  <si>
    <t>Annual biomethane production based on installed waste treatment capacity and biomethane production factor (105-110 Smc/t of ingested waste)</t>
  </si>
  <si>
    <t>Cavaglià OFMSW plants</t>
  </si>
  <si>
    <t xml:space="preserve">AES Energy Efficiency </t>
  </si>
  <si>
    <t>Number of projects run on industrial sector (2023)</t>
  </si>
  <si>
    <t>Number of projects run on the condominiums and tertiary sector (2022-2023)</t>
  </si>
  <si>
    <t>Heat Energy Efficency</t>
  </si>
  <si>
    <t>Heat pumps</t>
  </si>
  <si>
    <t>Plant capacity (2023), MWt</t>
  </si>
  <si>
    <t>Number of plants (2023)</t>
  </si>
  <si>
    <t>Public lighting</t>
  </si>
  <si>
    <t xml:space="preserve">% of waste sento to material recovery </t>
  </si>
  <si>
    <t>Quantity of treated gravel-sand that ceases to be waste and becomes product after the recovery process</t>
  </si>
  <si>
    <t>Quantity of treated glass PAF that ceases to be waste and becomes product after the recovery process</t>
  </si>
  <si>
    <t>Quantity of treated paper and glass that ceases to be waste and becomes product after the recovery process</t>
  </si>
  <si>
    <t>Quantity of treated paper that ceases to be waste and becomes product after the recovery process</t>
  </si>
  <si>
    <t>Data calculated with the methodology of the certified Software “Edilclima EC700”</t>
  </si>
  <si>
    <t xml:space="preserve">Value </t>
  </si>
  <si>
    <t>4.3. Electricity generation from wind power</t>
  </si>
  <si>
    <t>4.11. Storage of thermal energy</t>
  </si>
  <si>
    <t xml:space="preserve">4.1 Electricity generation using solar photovoltaic technology </t>
  </si>
  <si>
    <t>5.6. Anaerobic digestion of sewage sludge</t>
  </si>
  <si>
    <t>5.7. Anaerobic digestion of bio-waste</t>
  </si>
  <si>
    <t>4.16. Installation and operation of electric heat pump</t>
  </si>
  <si>
    <t>7.3. Installation, maintenance and repair of energy efficiency equipment</t>
  </si>
  <si>
    <t>5.8. Composting of bio-waste</t>
  </si>
  <si>
    <t>5.9. Material recovery from non-hazardous waste</t>
  </si>
  <si>
    <t>Pollution Prevention and Control</t>
  </si>
  <si>
    <t>Nominal installed capacity of the plant</t>
  </si>
  <si>
    <t>Anual energy production (2023), GWh</t>
  </si>
  <si>
    <t>Annual energy production based on actual working hours and installed capacity</t>
  </si>
  <si>
    <t>Electricity production (2023), GWh</t>
  </si>
  <si>
    <t>Annual energy production</t>
  </si>
  <si>
    <t>Agro-food treatment capacity (2023), kt</t>
  </si>
  <si>
    <t xml:space="preserve">Annual treatment capacity </t>
  </si>
  <si>
    <t>Bio-methane produced (2023), million m3 per year</t>
  </si>
  <si>
    <t>Heat production (2023), GJ</t>
  </si>
  <si>
    <t>Energy production from landfill disposal gas, GWh</t>
  </si>
  <si>
    <t>Integrated report 2023, p. 120 https://content.gruppoa2a.it/sites/default/files/2024-05/integrated-financial-statements-2023.pdf</t>
  </si>
  <si>
    <t>Integrated report 2023, p. 121 https://content.gruppoa2a.it/sites/default/files/2024-05/integrated-financial-statements-2023.pdf</t>
  </si>
  <si>
    <t>Integrated report 2023, p. 126 https://content.gruppoa2a.it/sites/default/files/2024-05/integrated-financial-statements-2023.pdf</t>
  </si>
  <si>
    <t>Integrated report 2023, p. 119 https://content.gruppoa2a.it/sites/default/files/2024-05/integrated-financial-statements-2023.pdf</t>
  </si>
  <si>
    <t>Integrated report 2023, p. 223 https://content.gruppoa2a.it/sites/default/files/2024-05/integrated-financial-statements-2023.pdf</t>
  </si>
  <si>
    <t>Supplement of the Integrated report 2023, p. 36 https://content.gruppoa2a.it/sites/default/files/2024-05/integrated-financial-statements-2023.pdf</t>
  </si>
  <si>
    <t>Integrated report 2023, p. 52-53 https://content.gruppoa2a.it/sites/default/files/2024-05/integrated-financial-statements-2023.pdf</t>
  </si>
  <si>
    <t>Integrated report 2023, p. 147 https://content.gruppoa2a.it/sites/default/files/2024-05/integrated-financial-statements-2023.pdf</t>
  </si>
  <si>
    <t>Integrated report 2023, p. 229 https://content.gruppoa2a.it/sites/default/files/2024-05/integrated-financial-statements-2023.pdf</t>
  </si>
  <si>
    <t>Supplement to the Integrated report, p. 42 https://content.gruppoa2a.it/sites/default/files/2024-05/integrated-financial-statements-2023.pdf</t>
  </si>
  <si>
    <t>4.1 Electricity generation using solar photovoltaic technology</t>
  </si>
  <si>
    <t>4.5. Electricity generation from hydropower</t>
  </si>
  <si>
    <t>4.8. Electricity generation from bioenergy</t>
  </si>
  <si>
    <t>4.20. Cogeneration of heat/cool and power from bioenergy</t>
  </si>
  <si>
    <t>4.15. District heating/cooling distribution</t>
  </si>
  <si>
    <t>5.5. Collection and transport of non-hazardous waste in source segregated fraction</t>
  </si>
  <si>
    <t>4.25. Production of heat/cool using waste heat</t>
  </si>
  <si>
    <t>5.10. Landfill gas capture and utilisation</t>
  </si>
  <si>
    <t xml:space="preserve">Biofor Castelleone
</t>
  </si>
  <si>
    <t xml:space="preserve">Agripower </t>
  </si>
  <si>
    <t>Annual GHG emissions reduced/avoided (2023), tCO2eq</t>
  </si>
  <si>
    <t>Energy Performance</t>
  </si>
  <si>
    <t>Pimary energy consumption 10% below NZEB limit</t>
  </si>
  <si>
    <t>% of hazardous waste recovered (2023)</t>
  </si>
  <si>
    <t>N.A.</t>
  </si>
  <si>
    <t xml:space="preserve">Supplement to the Integrated report 2023, p. 46 https://content.gruppoa2a.it/sites/default/files/2024-05/integrated-financial-statements-2023.pdf </t>
  </si>
  <si>
    <t>4.1. Electricity generation using solar photovoltaic technology</t>
  </si>
  <si>
    <t>7.1. Construction of new buildings</t>
  </si>
  <si>
    <t>Water and Wastewater Management</t>
  </si>
  <si>
    <t>Clean Transportation</t>
  </si>
  <si>
    <t>5.1. Construction, extension and operation of water collection, treatment and supply systems</t>
  </si>
  <si>
    <t>6.15. Infrastructure enabling low-carbon road transport and public transport</t>
  </si>
  <si>
    <t>Total Amount allocated €M</t>
  </si>
  <si>
    <t>Octopus</t>
  </si>
  <si>
    <t xml:space="preserve">Energy production (2021), GWh/year </t>
  </si>
  <si>
    <t xml:space="preserve">CO2 avoided (2021), kt/year </t>
  </si>
  <si>
    <t>Residential customers capacity (2021), k/year</t>
  </si>
  <si>
    <t>Castello</t>
  </si>
  <si>
    <t>Lacchiarella and Cavaglià OFMSW plants</t>
  </si>
  <si>
    <t>Installed capacity (2021), kt</t>
  </si>
  <si>
    <t>Installed capacity (2021), MW</t>
  </si>
  <si>
    <t>Agro-food treatment capacity (2021), kt/year</t>
  </si>
  <si>
    <t xml:space="preserve">Bio-methane produced (expected 2023), MSm3/year </t>
  </si>
  <si>
    <t>CO2 avoided (expected 2023), kt/year</t>
  </si>
  <si>
    <t>CO2 avoided (2019-2020), kt/year</t>
  </si>
  <si>
    <t>NOx avoided (2019-2020), kt/year</t>
  </si>
  <si>
    <t>District Heating (TLR)</t>
  </si>
  <si>
    <t>DM FER and Operational rental</t>
  </si>
  <si>
    <t xml:space="preserve">Monetary savings (2020-2021), mln€ </t>
  </si>
  <si>
    <t>CO2 avoided (2020-2021), kt/year</t>
  </si>
  <si>
    <t>Primary stations and remote metering 2G</t>
  </si>
  <si>
    <t xml:space="preserve">Increased hosting capacity (2022), MW </t>
  </si>
  <si>
    <t>Increased electrification (2022), MW</t>
  </si>
  <si>
    <t>Involved citizens (2022), k/year</t>
  </si>
  <si>
    <t xml:space="preserve"> 4.1 Production of energy from solar power</t>
  </si>
  <si>
    <t>4.8 Electricity generation from bioenergy</t>
  </si>
  <si>
    <t>4.3 Electricity generation from wind power</t>
  </si>
  <si>
    <t>4.15 District heating/cooling networks</t>
  </si>
  <si>
    <t>PV Plants Acquisitions (year of operation 2011-2012)</t>
  </si>
  <si>
    <t>Energy production (2017), GWh</t>
  </si>
  <si>
    <t>Energy production (2018), GWh/year</t>
  </si>
  <si>
    <t>Energy production (2019), GWh/year</t>
  </si>
  <si>
    <t>RES installed capacity (2017), MW</t>
  </si>
  <si>
    <t>RES installed capacity (2018), MW</t>
  </si>
  <si>
    <t>RES installed capacity (2019), MW</t>
  </si>
  <si>
    <t>Bioenergy Plant (year of operation 2017)</t>
  </si>
  <si>
    <t>CO2 emissions avoided (2020, expected), tCO2eq/year</t>
  </si>
  <si>
    <t>Energy production (2020, expected), GWh/year</t>
  </si>
  <si>
    <t>Installed capacity (2020, expected), MW</t>
  </si>
  <si>
    <t>WtEs Repowering and Energy Efficiency</t>
  </si>
  <si>
    <t>SILLA WtE plant R1 factor (2017)</t>
  </si>
  <si>
    <t>SILLA WtE plant R1 factor (2018)</t>
  </si>
  <si>
    <t>SILLA WtE plant R1 factor (2019)</t>
  </si>
  <si>
    <t>BRESCIA WtE plant R1 factor (2017)</t>
  </si>
  <si>
    <t>BRESCIA WtE plant R1 factor (2018)</t>
  </si>
  <si>
    <t>BRESCIA WtE plant R1 factor (2019)</t>
  </si>
  <si>
    <t>Parona WtE plant R1 factor (2017)</t>
  </si>
  <si>
    <t>Parona WtE plant R1 factor (2018)</t>
  </si>
  <si>
    <t>Parona WtE plant R1 factor (2019)</t>
  </si>
  <si>
    <t>New Waste to Energy Plant (under construction)</t>
  </si>
  <si>
    <t>Treatment capacity, kt/year</t>
  </si>
  <si>
    <t>CO2 emissions avoided, kt/ year</t>
  </si>
  <si>
    <t>New Recovery plants - Plastic (Cavaglià and Muggiano)</t>
  </si>
  <si>
    <t>Waste treatment capacity aimed at recovering material (2018), kt/year</t>
  </si>
  <si>
    <t>Waste treatment capacity aimed at recovering material (2019), kt/year</t>
  </si>
  <si>
    <t>Waste treatment capacity aimed at recovering material (2020, expected), kt/year</t>
  </si>
  <si>
    <t>GHG emissions avoided (2020, expected), tCO2eq/year</t>
  </si>
  <si>
    <t>Low impact vehicles - waste collection</t>
  </si>
  <si>
    <t>Low impact vehicles - waste collection fleet (n.) (2017)</t>
  </si>
  <si>
    <t>Low impact vehicles - waste collection fleet (n.) (2018)</t>
  </si>
  <si>
    <t>Low impact vehicles - waste collection fleet (n.) (2019)</t>
  </si>
  <si>
    <t>% of the total waste collection fleet (2017)</t>
  </si>
  <si>
    <t>% of the total waste collection fleet (2018)</t>
  </si>
  <si>
    <t>% of the total waste collection fleet (2019)</t>
  </si>
  <si>
    <t>Fuels consumption - Gasoline (2018), TJ</t>
  </si>
  <si>
    <t>Fuels consumption - Gasoline (2017), TJ</t>
  </si>
  <si>
    <t>Fuels consumption - Gasoline (2019), TJ</t>
  </si>
  <si>
    <t>Fuels consumption - Diesel (2017), TJ</t>
  </si>
  <si>
    <t>Fuels consumption - Diesel (2018), TJ</t>
  </si>
  <si>
    <t>Fuels consumption - Diesel (2019), TJ</t>
  </si>
  <si>
    <t>Fuels consumption - Methane (2017), TJ</t>
  </si>
  <si>
    <t>Fuels consumption - Methane (2018), TJ</t>
  </si>
  <si>
    <t>Fuels consumption - Methane (2019), TJ</t>
  </si>
  <si>
    <t>4.13</t>
  </si>
  <si>
    <t>Electricity generation from bioenergy</t>
  </si>
  <si>
    <t>Manufacture of biogas and biofuels for use in transport and of bioliquids</t>
  </si>
  <si>
    <t>0.9</t>
  </si>
  <si>
    <t>1.6</t>
  </si>
  <si>
    <t>0.7</t>
  </si>
  <si>
    <t xml:space="preserve">4.3 Electricity generation from wind power </t>
  </si>
  <si>
    <t>1.9</t>
  </si>
  <si>
    <t>6.7</t>
  </si>
  <si>
    <t xml:space="preserve">Volta Green Energy Acquisition </t>
  </si>
  <si>
    <t>Portfolios from Ardian</t>
  </si>
  <si>
    <t>Addittional Installed capacity (expected), MW</t>
  </si>
  <si>
    <t>Energy production (expected), GWh</t>
  </si>
  <si>
    <t>Annual GHG emissions avoided (expected), tCO2eq</t>
  </si>
  <si>
    <t>Addittional Installed capacity (2022), MW</t>
  </si>
  <si>
    <t>Energy production (2022), GWh/year</t>
  </si>
  <si>
    <t>Annual GHG emissions avoided (2022), tCO2eq</t>
  </si>
  <si>
    <t>Number of projects run on industrial sector (2022)</t>
  </si>
  <si>
    <t>Annual GHG emissions avoided on industrial sector (2022), tCO2eq</t>
  </si>
  <si>
    <t>Number of energy-requalification projects run on condominiums and tertiary sector (2022)</t>
  </si>
  <si>
    <t>Annual GHG emissions reduced/avoided on condominiums and tertiary sector (2022), tCO2eq</t>
  </si>
  <si>
    <t>Installed capacity (2022), kt</t>
  </si>
  <si>
    <t>Bio-methane produced (expected in 2023), MSm3 /year</t>
  </si>
  <si>
    <t>CO2 avoided (expected in 2023), t/ year</t>
  </si>
  <si>
    <t>Installed capacity (2022) kt</t>
  </si>
  <si>
    <t>CO2 avoided (expected in 2023), t/year</t>
  </si>
  <si>
    <t>% of waste sent to recovery (2022)</t>
  </si>
  <si>
    <t>Quantity of end-of-waste (2022), t of paper</t>
  </si>
  <si>
    <t>Additional quantity of separated metals and non-metals (2022 vs 2021)</t>
  </si>
  <si>
    <t>Quantity of end-of-waste (2022), t of glass</t>
  </si>
  <si>
    <t>Quantity of end-of-waste, t of gravel and sand</t>
  </si>
  <si>
    <t>5.9 Material recovery from non-hazardous waste</t>
  </si>
  <si>
    <t>Press release https://www.gruppoa2a.it/en/media/press-releases/a2a-enters-volta-green-energy-speeds-renewable-energy</t>
  </si>
  <si>
    <t>Presentation of A2A 2022 results https://content.gruppoa2a.it/sites/default/files/2023-03/A2A-FY-2022-results.pdf</t>
  </si>
  <si>
    <t>A2A-integrated report, pag 182 https://content.gruppoa2a.it/sites/default/files/2023-05/A2A-integrated-report-2022.pdf</t>
  </si>
  <si>
    <t>External Software “Edilclima EC700”</t>
  </si>
  <si>
    <t>Authorized treatment capacity in 2022</t>
  </si>
  <si>
    <t>Biomethane produced*LHV standard*FdE standard*oxidation coefficient</t>
  </si>
  <si>
    <t>Decaying waste from treatment set to material recovery/total decaying waste from treatment</t>
  </si>
  <si>
    <t>Arial internal software</t>
  </si>
  <si>
    <t>Quantity of treated paper that ceases to be wastea nd becomes product after the recovery process</t>
  </si>
  <si>
    <t>Quantity of treated glass that ceases to be waste and becomes product after the recovery process</t>
  </si>
  <si>
    <t>Quantity of treated sand and gravel that cease to be waste and becomes product after the recovery process</t>
  </si>
  <si>
    <t>A2A-integrated report, pag 100  https://content.gruppoa2a.it/sites/default/files/2023-05/A2A-integrated-report-2022.pdf</t>
  </si>
  <si>
    <t>Based on actual measurement</t>
  </si>
  <si>
    <t>Growth rate of quantity of separated metals and non-metals in 2022 vs 2021</t>
  </si>
  <si>
    <t>4.1, 4.3</t>
  </si>
  <si>
    <t>Value 2022</t>
  </si>
  <si>
    <t xml:space="preserve">Annual GHG emissions reduced/avoided (2022), tCO2eq </t>
  </si>
  <si>
    <t>The difference between the energy consumption of the old public lighting and the energy consumption after the intervention run in 2022 in the concerned areas</t>
  </si>
  <si>
    <t>Annual energy savings after non-complying lighting corps substitution with LED lighting corps</t>
  </si>
  <si>
    <t>Annual energy savings of electricity (2022), mln kWh</t>
  </si>
  <si>
    <t>A2A-integrated report, pag 107 https://content.gruppoa2a.it/sites/default/files/2023-05/A2A-integrated-report-2022.pdf</t>
  </si>
  <si>
    <t>A2A-integrated report, 47 https://content.gruppoa2a.it/sites/default/files/2023-05/A2A-integrated-report-2022.pdf</t>
  </si>
  <si>
    <t>Heating and cooling energy distributed (2022), Gwht</t>
  </si>
  <si>
    <t>Annual thermal energy distributed through network</t>
  </si>
  <si>
    <t>Additional installed capacity of electric network (2022), MVA</t>
  </si>
  <si>
    <t xml:space="preserve">Distributed energy (2022), GWh/year </t>
  </si>
  <si>
    <t>Additional km of electricity network (2022), km</t>
  </si>
  <si>
    <t>A2A-integrated report, pag 104 https://content.gruppoa2a.it/sites/default/files/2023-05/A2A-integrated-report-2022.pdf</t>
  </si>
  <si>
    <t>Nominal additional capacity of network</t>
  </si>
  <si>
    <t>Annual energy distributed</t>
  </si>
  <si>
    <t>A2A- supplement integrated report, pag 31 https://content.gruppoa2a.it/sites/default/files/2023-04/Integrated-Report-supplement-2022.pdf</t>
  </si>
  <si>
    <t>A2A- supplement integrated report, pag 7 https://content.gruppoa2a.it/sites/default/files/2023-04/Integrated-Report-supplement-2022.pdf</t>
  </si>
  <si>
    <t>A2A-supplement integrated report, figure 32, pag 33 https://content.gruppoa2a.it/sites/default/files/2023-04/Integrated-Report-supplement-2022.pdf</t>
  </si>
  <si>
    <t>4.9 Transmission and distribution of electricity</t>
  </si>
  <si>
    <t>A2A Recycling</t>
  </si>
  <si>
    <t>Road sweeper Waste Recycling Plants</t>
  </si>
  <si>
    <t>Electricity distribution</t>
  </si>
  <si>
    <t>Transmission and distribution of electricity</t>
  </si>
  <si>
    <t>4.9</t>
  </si>
  <si>
    <t>Fully allocated</t>
  </si>
  <si>
    <t>Energy generation from bioenergy</t>
  </si>
  <si>
    <t>Waste-to energy</t>
  </si>
  <si>
    <t>Material recovery from waste</t>
  </si>
  <si>
    <t>Low impact vehicles</t>
  </si>
  <si>
    <t>Electricity generation using solar photovoltaic technology</t>
  </si>
  <si>
    <t>Electricity generation from wind power</t>
  </si>
  <si>
    <t>Electricity generation from hydropower</t>
  </si>
  <si>
    <t xml:space="preserve">Integrated report 2023, p. 52-53 https://content.gruppoa2a.it/sites/default/files/2024-05/integrated-financial-statements-2023.pdf </t>
  </si>
  <si>
    <t xml:space="preserve">Integrated report 2023, p. 126
Supplement to the Integrated report, p. 40 https://content.gruppoa2a.it/sites/default/files/2024-05/integrated-financial-statements-2023.pdf </t>
  </si>
  <si>
    <t xml:space="preserve">Integrated report 2023, p. 126 https://content.gruppoa2a.it/sites/default/files/2024-05/integrated-financial-statements-2023.pdf </t>
  </si>
  <si>
    <t>Authorized treatment capacity</t>
  </si>
  <si>
    <t>1.13</t>
  </si>
  <si>
    <t>1.15</t>
  </si>
  <si>
    <t>1.41</t>
  </si>
  <si>
    <t>0.82</t>
  </si>
  <si>
    <t>0.84</t>
  </si>
  <si>
    <t>0.79</t>
  </si>
  <si>
    <t>12.5</t>
  </si>
  <si>
    <t>25.1</t>
  </si>
  <si>
    <t>25.6</t>
  </si>
  <si>
    <t>6.1</t>
  </si>
  <si>
    <t>78.6</t>
  </si>
  <si>
    <t>32.9</t>
  </si>
  <si>
    <t>29.4</t>
  </si>
  <si>
    <t xml:space="preserve">Ciampino </t>
  </si>
  <si>
    <t xml:space="preserve">Biomass  </t>
  </si>
  <si>
    <t>Other bionergy</t>
  </si>
  <si>
    <t>Data centres</t>
  </si>
  <si>
    <t>Ciampino</t>
  </si>
  <si>
    <t xml:space="preserve">Sludge plant Corteolona </t>
  </si>
  <si>
    <t>Biomass</t>
  </si>
  <si>
    <t>Other bioenergy</t>
  </si>
  <si>
    <t xml:space="preserve">Authorized treatment capacity </t>
  </si>
  <si>
    <t>the ratio between: the waste decaying from the treatment sent to material recovery (excluding EoW)
and: the total of the waste decaying from the treatment (sent to material recovery and EoW)</t>
  </si>
  <si>
    <t>Quantity of produced EoW (including compost, composted organic soil improver and biomass)</t>
  </si>
  <si>
    <t>61.3</t>
  </si>
  <si>
    <t>1,581,174</t>
  </si>
  <si>
    <t>5.2</t>
  </si>
  <si>
    <t>Annual energy production (measured)</t>
  </si>
  <si>
    <t>Annual production weighted</t>
  </si>
  <si>
    <t xml:space="preserve">1,742,671 </t>
  </si>
  <si>
    <t>Annuale energy production</t>
  </si>
  <si>
    <t>1.42</t>
  </si>
  <si>
    <t>Annual amount of waste produced by the company throughout its activity, according to GRI standards (306)</t>
  </si>
  <si>
    <t>Ratio between: the amount of hazardous waste sent to recovery (material or energy recovery)
and: the total amount of waste produced by the company throughout its activity.</t>
  </si>
  <si>
    <t xml:space="preserve">Annual energy production expected </t>
  </si>
  <si>
    <t>Nominal installed capacity</t>
  </si>
  <si>
    <t>Annual biomethane production based on installed waste treatment capacity and biomethane production factor</t>
  </si>
  <si>
    <t xml:space="preserve">Internal </t>
  </si>
  <si>
    <t>GHG emissions avoided (2023), tCO2eq</t>
  </si>
  <si>
    <t>CO2 avoided (expected), tCO2eq</t>
  </si>
  <si>
    <t>Bio-methane produced (expected), million m3</t>
  </si>
  <si>
    <t>Bio-methane produced (expected), MSm3</t>
  </si>
  <si>
    <t>Annual GHG emissions avoided on industrial sector (2023), tCO2eq</t>
  </si>
  <si>
    <t>Annual GHG emissions avoided on condominiums and tertiary sector (2023), tCO2eq</t>
  </si>
  <si>
    <t>The data are derived from the before-and-after differences reported in the Conventional Energy Performance Certificates (EPC) released by ENEA.</t>
  </si>
  <si>
    <t>Quantity of end-of-waste (2023), t</t>
  </si>
  <si>
    <t>Quantity of end-of-waste (2023), t (of gravel-sand)</t>
  </si>
  <si>
    <t>Quantity of end-of-waste (2023), t (glass PAF)</t>
  </si>
  <si>
    <t>Quantity of end-of-waste (2023), t (of paper and glass)</t>
  </si>
  <si>
    <t>Quantity of end-of-waste (2023), t (of paper)</t>
  </si>
  <si>
    <t>Hydroelectric plants*</t>
  </si>
  <si>
    <t>Bedizzole plant*</t>
  </si>
  <si>
    <t>Road sweeper Silla*</t>
  </si>
  <si>
    <t>Asti glass plant*</t>
  </si>
  <si>
    <t>Buccinasco plant*</t>
  </si>
  <si>
    <t>Novate Beltrami plant*</t>
  </si>
  <si>
    <t>Cernusco plant*</t>
  </si>
  <si>
    <t>Liscate plant*</t>
  </si>
  <si>
    <t>* The KPIs are not project specific and refer to all Group plants of this type.</t>
  </si>
  <si>
    <t>Energy production*italian average emission factor for thermoelectric production (423 g CO2/KWh ISPRA, Terna)</t>
  </si>
  <si>
    <t>Digestate produced (2023), t</t>
  </si>
  <si>
    <t>Service capacity (2023) in equivalent apartments, k equivalent apartements </t>
  </si>
  <si>
    <t>NOx emission avoided by client connected with district heating/cooling network - NOx emission from A2A district heating/cooling power plant + NOx emission from electricity energy balance
The KPI includes data related to the A2A Group and the Acinque Group.
The KPI is calculated in proportion to the split of the capex for this project type between this Bond and the Bond issued in 2023.</t>
  </si>
  <si>
    <t>Volume served in Mm3*1.000.000/240 (m3)
The KPI is calculated in proportion to the split of the capex for this project type between this Bond and the Bond issued in 2023.</t>
  </si>
  <si>
    <t>CO2 emission avoided by client connected with district heating/cooling network - CO2 emission from A2A district heating/cooling power plant + CO2 emission from electricity energy balance
The KPI includes data related to the A2A Group and the Acinque Group.
The KPI is calculated in proportion to the split of the capex for this project type between this Bond and the Bond issued in 2023.</t>
  </si>
  <si>
    <t>Volume served of buildings
The KPI is calculated in proportion to the split of the capex for this project type between this Bond and the Bond issued in 2023.</t>
  </si>
  <si>
    <t>Served volume (2023), million m3</t>
  </si>
  <si>
    <t>District Heating*</t>
  </si>
  <si>
    <t>Urban waste management*</t>
  </si>
  <si>
    <t>Heat/Cool production from waste heat*</t>
  </si>
  <si>
    <t>Landfill gas capture*</t>
  </si>
  <si>
    <t>Amount of municipal waste collected (2023), t</t>
  </si>
  <si>
    <t>Energy recovered from waste (minus any support fuel) of net energy generated (2023), GWh</t>
  </si>
  <si>
    <t>Annual amount of municipal waste collected from served municipalities
The KPI includes data related to the A2A Group and the Acinque Group.</t>
  </si>
  <si>
    <t>Annual amount of special waste collected
The KPI includes data related to the A2A Group and the Acinque Group.</t>
  </si>
  <si>
    <t>Annual Energy production from disposal gas in landfills
The KPI is calculated taking into account all plants except the ones considered for the Bond issued in 2023.</t>
  </si>
  <si>
    <t xml:space="preserve">Total hazardous waste generated (2023), t
</t>
  </si>
  <si>
    <t>Hazardous Waste*</t>
  </si>
  <si>
    <t>Cavaglià Plant*</t>
  </si>
  <si>
    <t>Muggiano Plant*</t>
  </si>
  <si>
    <t>Coccaglio Plant*</t>
  </si>
  <si>
    <t>Castenedolo Plant*</t>
  </si>
  <si>
    <t>Fombio Plant*</t>
  </si>
  <si>
    <t>Water*</t>
  </si>
  <si>
    <t>Wastewater*</t>
  </si>
  <si>
    <t>Charging stations (E-Mobility)</t>
  </si>
  <si>
    <t>Other minor solar</t>
  </si>
  <si>
    <t>Other minor wind</t>
  </si>
  <si>
    <t xml:space="preserve">Other minor wind </t>
  </si>
  <si>
    <t>Treatment of hazardous waste</t>
  </si>
  <si>
    <t>Renewable Energy category</t>
  </si>
  <si>
    <t>Energy Efficiency category</t>
  </si>
  <si>
    <t>Electricity generation using solar photovoltaic technology and Electricity generation from wind power</t>
  </si>
  <si>
    <t>Sludge processed (expected), t</t>
  </si>
  <si>
    <t>GHG emissions avoided (expected), tCO2eq</t>
  </si>
  <si>
    <t>Annual energy savings of electricity (2023), kWh</t>
  </si>
  <si>
    <t xml:space="preserve">Annual GHG emissions reduced/avoided (2023), tCO2eq
</t>
  </si>
  <si>
    <t>Treatment capacity (2023), t</t>
  </si>
  <si>
    <t>Energy production*italian average emission factor for thermoelectric production (409 g/kWh ISPRA, Terna)</t>
  </si>
  <si>
    <t>Annual energy produced*Italian average emission factor for thermoelectiric production (409 g/kWh ISPRA, Terna)</t>
  </si>
  <si>
    <t>Estimate energy production upon the project completion is completed*italian average emission factor for thermoelectric production (409 g/kWh ISPRA, Terna)</t>
  </si>
  <si>
    <t>Annual energy produced*Italian average emission factor for thermoelectiric production (440 g/kWh ISPRA, GSE)</t>
  </si>
  <si>
    <t>Annual energy produced*Italian average emission factor for thermoelectiric production (423 gCO2/KWh ISPRA)</t>
  </si>
  <si>
    <t>Data calculated with the methodology of the certified Software “Edilclima” and or
For electricity: Energy production*italian average emission factor for thermoelectric production (423 gCO2/KWh ISPRA, Terna)
For thermal energy: Thermal energy saved*emission factor from UNFCCC (2,004 tCO2/Stdm3 ISPRA)</t>
  </si>
  <si>
    <t>The difference between the energy consumption of the old public lighting and the energy consumption after the intervention run in 2023 in the concerned areas.
The KPI includes data related to the A2A Group and the Acinque Group.</t>
  </si>
  <si>
    <t>For electricity: Energy production*italian average emission factor for thermoelectric production (423 g CO2/KWh ISPRA, Terna)
For thermal energy: Thermal energy produced*emission factor from UNFCCC (2,004 tCO2/Stdm3 ISPRA)</t>
  </si>
  <si>
    <t xml:space="preserve">NOx emission avoided by client connected with district heating/cooling network - NOx emission from A2A district heating/cooling power plant + NOx emission from electricity energy balance
The KPI includes data related to the A2A Group and the Acinque Group.
The KPI is calculated in proportion to the split of the capex for this project type between this Bond and the Bond issued in 2023.
</t>
  </si>
  <si>
    <t>Ratio between: annual amount of municipal waste sent to material recovery
and: the total amount of waste collected from served municipalities
The KPI includes data related to the A2A Group and the Acinque Group.</t>
  </si>
  <si>
    <t>Integrated report 2023, p. 126
https://content.gruppoa2a.it/sites/default/files/2024-05/integrated-financial-statements-2023.pdf</t>
  </si>
  <si>
    <t>A2A-integrated report, pag 107 https://content.gruppoa2a.it/sites/default/files/2023-05/A2A-integrated-report-2022.pdf
Internal methodology using public sources: Terna, ISPRA</t>
  </si>
  <si>
    <t>A2A-integrated report, 47 https://content.gruppoa2a.it/sites/default/files/2023-05/A2A-integrated-report-2022.pdf
Internal methodology using public sources: Terna, ISPRA</t>
  </si>
  <si>
    <t>Annual energy produced*Italian average emission factor for thermoelectiric production (409 g/KWh ISPRA, Terna)</t>
  </si>
  <si>
    <t>Annual energy saving*The Italian average emission factor for power consumption (246 g/KWh ISPRA)</t>
  </si>
  <si>
    <t>Volume served in Mm3*1.000.000/240 m3</t>
  </si>
  <si>
    <t xml:space="preserve">CO2 emission avoided by client connected with district heating/cooling network - CO2 emission from A2A district heating/cooling power plant + CO2 emission from electricity energy balance </t>
  </si>
  <si>
    <t xml:space="preserve">Plant capacity (2023), MWe
</t>
  </si>
  <si>
    <t>Energy production*italian average emission factor for thermoelectric production (423 gCO2/KWh ISPRA, Terna)</t>
  </si>
  <si>
    <t xml:space="preserve">Integrated report 2023, p. 52-53
https://content.gruppoa2a.it/sites/default/files/2024-05/integrated-financial-statements-2023.pdf </t>
  </si>
  <si>
    <t>Annual energy saving*The Italian average emission factor for power consumption (289.2 gCO2/kWh or 245.7 gCO2/kWh ISPRA)
The KPI includes data related to the A2A Group and the Acinque Group.</t>
  </si>
  <si>
    <t>EU Taxonomy activity</t>
  </si>
  <si>
    <t>General information about the present Excel file</t>
  </si>
  <si>
    <t>4.1 Electricity generation using solar photovoltaic technology , 4.3 Electricity generation from wind power</t>
  </si>
  <si>
    <t>4.1 Electricity generation using solar photovoltaic technology, 7.3 Installation, maintenance and repair of energy efficiency equipment, 7.5 Installation, maintenance and repair of instruments and devices for measuring, regulation and controlling energy performance of buildings and 7.6 Installation, maintenance and repair of renewable energy technologies</t>
  </si>
  <si>
    <t>Electricity generation using solar photovoltaic technology, Installation, maintenance and repair of energy efficiency equipment, Installation, maintenance and repair of instruments and devices for measuring, regulation and controlling energy performance of buildings and Installation, maintenance and repair of renewable energy technologies</t>
  </si>
  <si>
    <t>GHG Avoided thanks to district heating (2023), tCO2eq</t>
  </si>
  <si>
    <t>Nox emissions avoided thanks to district heating (2023), t</t>
  </si>
  <si>
    <t xml:space="preserve">GHG Avoided thanks to district heating(2022), tCO2eq </t>
  </si>
  <si>
    <t>Capex allocated €M in 2021</t>
  </si>
  <si>
    <t>Capex allocated €M in 2022</t>
  </si>
  <si>
    <t>Capex allocated €M in 2023</t>
  </si>
  <si>
    <t>Opex allocated €M in 2022</t>
  </si>
  <si>
    <t>Opex allocated €M in 2023</t>
  </si>
  <si>
    <t xml:space="preserve">1.7
</t>
  </si>
  <si>
    <t>Total Capex allocated €M</t>
  </si>
  <si>
    <t>Total Opex allocated €M</t>
  </si>
  <si>
    <t>Capex allocated €M 2021</t>
  </si>
  <si>
    <t>Capex allocated €M 2022</t>
  </si>
  <si>
    <t>Capex allocated €M 2023</t>
  </si>
  <si>
    <t>Opex allocated €M 2022</t>
  </si>
  <si>
    <t>Opex allocated €M 2023</t>
  </si>
  <si>
    <t>Total Amount allocated €M 2021</t>
  </si>
  <si>
    <t>Total Amount allocated €M 2022</t>
  </si>
  <si>
    <t>Total Amount allocated €M 2023</t>
  </si>
  <si>
    <t xml:space="preserve">39
</t>
  </si>
  <si>
    <t>EU Taxonomy activity number</t>
  </si>
  <si>
    <t>% alignment with the EU Taxonomy</t>
  </si>
  <si>
    <t>Annual energy production (expected), GWh/year</t>
  </si>
  <si>
    <t>Total Opex allocated per category €M</t>
  </si>
  <si>
    <t xml:space="preserve">Total amount allocated per category €M </t>
  </si>
  <si>
    <t xml:space="preserve">Total amount allocated per bond €M </t>
  </si>
  <si>
    <t xml:space="preserve">Transmission and distribution of electricity </t>
  </si>
  <si>
    <t>Data processing, hosting and related activities</t>
  </si>
  <si>
    <t>Electricity distribution network</t>
  </si>
  <si>
    <t>Supplement to the Integrated report 2023, p. 7 
https://content.gruppoa2a.it/sites/default/files/2024-05/integrated-financial-statements-2023.pdf</t>
  </si>
  <si>
    <t xml:space="preserve">Integrated report 2023, p. 122
https://content.gruppoa2a.it/sites/default/files/2024-05/integrated-financial-statements-2023.pdf </t>
  </si>
  <si>
    <t xml:space="preserve">Supplement to the Integrated report 2023, p. 37
https://content.gruppoa2a.it/sites/default/files/2024-05/integrated-financial-statements-2023.pdf </t>
  </si>
  <si>
    <t>ISIN code</t>
  </si>
  <si>
    <t>Face value, M€</t>
  </si>
  <si>
    <t>Tenor, years</t>
  </si>
  <si>
    <t>Issue date</t>
  </si>
  <si>
    <t>Maturity</t>
  </si>
  <si>
    <t>Total allocated net proceeds, M€</t>
  </si>
  <si>
    <t>Not allocated net proceeds, M€</t>
  </si>
  <si>
    <t>References</t>
  </si>
  <si>
    <t>Links</t>
  </si>
  <si>
    <t>XS2026150313</t>
  </si>
  <si>
    <t>https://content.gruppoa2a.it/sites/default/files/2023-06/A2A-green-bond-report-issuance-2019.pdf</t>
  </si>
  <si>
    <t>XS2403533263</t>
  </si>
  <si>
    <t>https://content.gruppoa2a.it/sites/default/files/2023-06/A2A-green-bond-report-issuance-2021.pdf</t>
  </si>
  <si>
    <t>XS2491189408</t>
  </si>
  <si>
    <t>XS2534976886</t>
  </si>
  <si>
    <t>XS2583205906</t>
  </si>
  <si>
    <t>XS2830327446</t>
  </si>
  <si>
    <t>Perpetual (PNC5.25)</t>
  </si>
  <si>
    <t>-</t>
  </si>
  <si>
    <t>Total</t>
  </si>
  <si>
    <t>Index</t>
  </si>
  <si>
    <t>Legend</t>
  </si>
  <si>
    <t>Allocation recap per Green Bond and per project</t>
  </si>
  <si>
    <t>Green Bond 2019-2029 (XS2026150313)</t>
  </si>
  <si>
    <t>Green Bond 2021-2033 (XS2403533263)</t>
  </si>
  <si>
    <t>Green Bond 2022-2026 (XS2491189408)</t>
  </si>
  <si>
    <t>Green Bond 2022-2030 (XS2534976886)</t>
  </si>
  <si>
    <t>Green Bond 2023-2034 (XS2583205906)</t>
  </si>
  <si>
    <t>Green Bond Hybrid 2024-Perpetual (XS2830327446)</t>
  </si>
  <si>
    <r>
      <t>Energy production*italian average emission factor for thermoelectric production (</t>
    </r>
    <r>
      <rPr>
        <sz val="11"/>
        <rFont val="Life Sans"/>
      </rPr>
      <t>423 g CO2/KWh</t>
    </r>
    <r>
      <rPr>
        <sz val="11"/>
        <color theme="1"/>
        <rFont val="Life Sans"/>
      </rPr>
      <t xml:space="preserve"> ISPRA, Terna)</t>
    </r>
  </si>
  <si>
    <r>
      <t>Service capacity (2022), in equivalent apartments</t>
    </r>
    <r>
      <rPr>
        <sz val="11"/>
        <color theme="1"/>
        <rFont val="Life Sans"/>
      </rPr>
      <t> </t>
    </r>
  </si>
  <si>
    <t>A2A recycling*</t>
  </si>
  <si>
    <t>Road Sweeper Waste Recycling Plants*</t>
  </si>
  <si>
    <t>Electricity distribution network*</t>
  </si>
  <si>
    <t>Electricity Distribution*</t>
  </si>
  <si>
    <t>Aiming to ensure the broader view of the overall Allocation Reporting provided to the market so far, A2A has prepared this Excel file, providing the recap of all the relevant details. This file contains 8 sheets with the detailed information on allocation and the environmental KPIs for each Bond at the project level.</t>
  </si>
  <si>
    <t>XS2986639701</t>
  </si>
  <si>
    <t>https://content.gruppoa2a.it/sites/default/files/2023-12/A2A-green-bond-report-issuance-2023.pdf 
https://content.gruppoa2a.it/sites/default/files/2024-12/green-bond-2024.pdf</t>
  </si>
  <si>
    <t>Net proceeds allocated in 2025, M€</t>
  </si>
  <si>
    <t>Parco Solare Friulano</t>
  </si>
  <si>
    <t>Acquisition of Enel's electricity distribution assets</t>
  </si>
  <si>
    <t>2.7_CE</t>
  </si>
  <si>
    <t>European Green Bond 2025-2035 (XS2986639701)</t>
  </si>
  <si>
    <t>Mimiani plant</t>
  </si>
  <si>
    <t>Sant'Agata di Puglia</t>
  </si>
  <si>
    <t>Biomax</t>
  </si>
  <si>
    <t>Rodengo Saiano</t>
  </si>
  <si>
    <t>Aprica Zanica building</t>
  </si>
  <si>
    <t>7.3, 7.6</t>
  </si>
  <si>
    <t>Heat and renewable energy efficiency</t>
  </si>
  <si>
    <t>7.4, 7.5, 7.6</t>
  </si>
  <si>
    <t>Installation, maintenance and repair of energy efficiency equipment and Installation, maintenance and repair of renewable energy technologies</t>
  </si>
  <si>
    <t>Installation, maintenance and repair of charging stations for electric vehicles in buildings (and parking spaces attached to buildings), Installation, maintenance and repair of instruments and devices for measuring, regulation and controlling energy performance of buildings, Installation, maintenance and repair of renewable energy technologies</t>
  </si>
  <si>
    <t>Energy Efficiency services</t>
  </si>
  <si>
    <t>Transmission and distribution networks for renewable and low-carbon gases</t>
  </si>
  <si>
    <t>Gas network</t>
  </si>
  <si>
    <t>Value 2024</t>
  </si>
  <si>
    <t>Transmission and Distribution Network</t>
  </si>
  <si>
    <t xml:space="preserve">4.9 Transmission and distribution of electricity </t>
  </si>
  <si>
    <t>5.5 Collection and transport of non-hazardous waste in source segregated fractions</t>
  </si>
  <si>
    <t>7.3 Installation, maintenance and repair of energy efficiency equipment</t>
  </si>
  <si>
    <t>Internal source</t>
  </si>
  <si>
    <t>Energy production*italian average emission factor for thermoelectric production (449 gCO2/KWh ISPRA, Terna)</t>
  </si>
  <si>
    <t xml:space="preserve">Annual energy production (2024), GWh </t>
  </si>
  <si>
    <t>Annual energy production (2024), GWh</t>
  </si>
  <si>
    <t xml:space="preserve">Annual energy production </t>
  </si>
  <si>
    <t>Annual GHG emissions reduced/avoided (2024), tCO2eq</t>
  </si>
  <si>
    <t>Installed capacity of the electric network (2024), MVA</t>
  </si>
  <si>
    <t>Distributed energy (2024), GWh</t>
  </si>
  <si>
    <t>Additional km of electricity network vs 2023, km</t>
  </si>
  <si>
    <t>Nominal installed capacity of the
network</t>
  </si>
  <si>
    <t>Based on actual measurement (the difference between the km of electricity network in 2024 and in 2023)</t>
  </si>
  <si>
    <t>Energy savings (2024), GWh</t>
  </si>
  <si>
    <t>GHG emissions avoided (2024), tCO2eq</t>
  </si>
  <si>
    <t>Capex allocated €M 2024</t>
  </si>
  <si>
    <t>Opex allocated €M 2024</t>
  </si>
  <si>
    <t>Total Amount allocated €M 2024</t>
  </si>
  <si>
    <t>District heating*</t>
  </si>
  <si>
    <t>GHG emissions avoided thanks to district heating (2024), tCO2eq</t>
  </si>
  <si>
    <t>Nox emissions avoided thanks to district heating (2024), t</t>
  </si>
  <si>
    <t>Service capacity (2024) in equivalent apartments, k equivalent apartements </t>
  </si>
  <si>
    <t>CO2 emission avoided by client connected with district heating/cooling network - CO2 emission from A2A district heating/cooling power plant + CO2 emission from electricity energy balance</t>
  </si>
  <si>
    <t>Report on Operations 2024 pag. 215 (https://content.gruppoa2a.it/sites/default/files/2025-04/2024-report-operations.pdf)</t>
  </si>
  <si>
    <t>NOx emission avoided by client connected with district heating/cooling network - NOx emission from A2A district heating/cooling power plant + NOx emission from electricity energy balance</t>
  </si>
  <si>
    <t>Report on Operations 2024 pag. 231 (https://content.gruppoa2a.it/sites/default/files/2025-04/2024-report-operations.pdf)</t>
  </si>
  <si>
    <t>Volume served in Mm3*1.000.000/240 (m3)</t>
  </si>
  <si>
    <t>https://www.gruppoa2a.it/en/what-we-do/district-heating</t>
  </si>
  <si>
    <t>Transmission and Distribution Networks</t>
  </si>
  <si>
    <t>Acquisition of Enel’s electricity distribution assets</t>
  </si>
  <si>
    <t>Electricity Distribution network*</t>
  </si>
  <si>
    <t>Report on Operations 2024 pag. 6 (https://content.gruppoa2a.it/sites/default/files/2025-04/2024-report-operations.pdf)</t>
  </si>
  <si>
    <t>2.2_PPC Treatment of hazardous waste</t>
  </si>
  <si>
    <t>2.7_CE Sorting and Material recovery from non-hazardous waste</t>
  </si>
  <si>
    <t>Sorting and Material recovery from non-hazardous waste</t>
  </si>
  <si>
    <t>% of waste sent to material recovery (2024)</t>
  </si>
  <si>
    <t>Ratio between: the waste decaying from the treatment sent to material recovery (including plastics sent to subsequent recycling and other waste, plasmix and metals, sent to material recovery) and: the total waste decaying from the treatment (sent to material recovery, energy recovery and disposal)</t>
  </si>
  <si>
    <t>Muggiano plastic plant*</t>
  </si>
  <si>
    <t>Muggiano plastic plant</t>
  </si>
  <si>
    <t>Hazardous waste*</t>
  </si>
  <si>
    <t xml:space="preserve">Total hazardous waste generated (2024), t
</t>
  </si>
  <si>
    <t>Report on Operations 2024 pag. 258 (https://content.gruppoa2a.it/sites/default/files/2025-04/2024-report-operations.pdf)</t>
  </si>
  <si>
    <t>% of hazardous waste recovered (2024)</t>
  </si>
  <si>
    <t>Report on Operations 2024 pag. 214 (https://content.gruppoa2a.it/sites/default/files/2025-04/2024-report-operations.pdf)</t>
  </si>
  <si>
    <t>Material recovery from non-hazardous waste, Sorting and Material recovery from non-hazardous waste</t>
  </si>
  <si>
    <t>5.9, 2.7_CE</t>
  </si>
  <si>
    <t>5.9. Material recovery from non-hazardous waste and 2.7_CE Sorting and Material recovery from non-hazardous waste</t>
  </si>
  <si>
    <t>Capex 2017 €M</t>
  </si>
  <si>
    <t>Capex 2018 €M</t>
  </si>
  <si>
    <t>Capex 2019 €M</t>
  </si>
  <si>
    <t>Capex 2020 €M</t>
  </si>
  <si>
    <t>% financing</t>
  </si>
  <si>
    <t>Totals</t>
  </si>
  <si>
    <t>Capex 2021 €M</t>
  </si>
  <si>
    <t>Capex 2022 €M</t>
  </si>
  <si>
    <t>% alignment EU Taxonomy</t>
  </si>
  <si>
    <t>Source Value 2024</t>
  </si>
  <si>
    <t>Source Value 2023</t>
  </si>
  <si>
    <t>Mimiami</t>
  </si>
  <si>
    <t>Installed capacity (2024), MW</t>
  </si>
  <si>
    <t>Energy production*Italian average emission factor for thermoelectric production (449 gCO2/KWh ISPRA, Terna)</t>
  </si>
  <si>
    <t>Sant’Agata di Puglia</t>
  </si>
  <si>
    <t>Energy production (2024), GWh</t>
  </si>
  <si>
    <t>Agro-food treatment capacity (2024), kt</t>
  </si>
  <si>
    <t>Annual treatment capacity</t>
  </si>
  <si>
    <t>Rodegno Saiano</t>
  </si>
  <si>
    <t>Bio-methane produced (2024), million m3 per year</t>
  </si>
  <si>
    <t>Digestate produced (2024), t</t>
  </si>
  <si>
    <t>Annual biomethane production based on installed waste treatment capacity * biomethane production factor (105-110 Smc/t of ingested waste)</t>
  </si>
  <si>
    <t>Storage thermal energy - Famagosta</t>
  </si>
  <si>
    <t>Heat accumulators: Number of plants (2024)</t>
  </si>
  <si>
    <t>Heat accumulators: Capacity (2024), m3</t>
  </si>
  <si>
    <t>4.11 Storage of thermal energy</t>
  </si>
  <si>
    <t>Heat production (2024), GJ</t>
  </si>
  <si>
    <t>Bioenergy (cogeneration)</t>
  </si>
  <si>
    <t>4.20 Cogeneration of heat/cool and power from bioenergy</t>
  </si>
  <si>
    <t xml:space="preserve">Annual biomethane production based on installed waste treatment capacity * biomethane production factor </t>
  </si>
  <si>
    <t>Authorized waste treatment capacity</t>
  </si>
  <si>
    <t>5.6 Anaerobic digestion of sewage sludge</t>
  </si>
  <si>
    <t>Authorized treatment capacity (2024), kt</t>
  </si>
  <si>
    <t>5.7 Anaerobic digestion of bio-waste</t>
  </si>
  <si>
    <t>A2A Tower</t>
  </si>
  <si>
    <t>4.16 Installation and operation of heat pumps</t>
  </si>
  <si>
    <t>Plant capacity (2024), MWt</t>
  </si>
  <si>
    <t>Number of plants (2024)</t>
  </si>
  <si>
    <t xml:space="preserve">Type of scheme, certification level </t>
  </si>
  <si>
    <t>Landscape water reduction from baseline, %</t>
  </si>
  <si>
    <t>Annual water use reduction, %</t>
  </si>
  <si>
    <t>Total waste produced in the worksite (2024), t</t>
  </si>
  <si>
    <t>Percentage recycled (2024), %</t>
  </si>
  <si>
    <t>LEED Platinum</t>
  </si>
  <si>
    <t>Landscape water design (l/month), m3/month: 39,492 vs Landscape water baseline (l/month), m3/month: 292,190</t>
  </si>
  <si>
    <t>Annual design water consumption (liters/year), l: 4,064,700 vs Annual baseline water consumption (liters/year), l: 7,649,100</t>
  </si>
  <si>
    <t>LEED v4 - Construction and demolition waste management</t>
  </si>
  <si>
    <t>7.3 Installation, maintenance and repair of energy efficiency equipment and 7.6 Installation, maintenance and repair of renewable energy technologies</t>
  </si>
  <si>
    <t>Zanica building</t>
  </si>
  <si>
    <t>% of energy use reduced/avoided vs local baseline/building code</t>
  </si>
  <si>
    <t xml:space="preserve">% of renewable energy generated on site </t>
  </si>
  <si>
    <t>Annual GHG emissions reduced/avoided vs local baseline/baseline certification level, %</t>
  </si>
  <si>
    <t>% of water reduced/avoided vs local baseline/baseline certification level</t>
  </si>
  <si>
    <t xml:space="preserve">LEED BD+C: New Construction Gold </t>
  </si>
  <si>
    <t>Energy modelling according to ASHRAE 90.1 2010
Energy modelling for LEED Certification - Pre-assessment LEED DRS-BGZA-RET-B-12-200-00</t>
  </si>
  <si>
    <t>PV panels 83kWp
Energy modelling according to ASHRAE 90.1 2010
Energy modelling for LEED Certification - Pre-assessment LEED DRS-BGZA-RET-B-12-200-00</t>
  </si>
  <si>
    <t>Indoor Water Use Reduction LEED calculator 
Pre-assessment LEED DRS-BGZA-RET-B-12-200-00</t>
  </si>
  <si>
    <t>Pre-assessment LEED DRS-BGZA-RET-B-12-200-00</t>
  </si>
  <si>
    <t>AES Energy Efficiency Services</t>
  </si>
  <si>
    <t>Number of projects run on industrial sector (2024)</t>
  </si>
  <si>
    <t>Annual GHG emissions avoided on industrial sector (2024), tCO2eq</t>
  </si>
  <si>
    <t>Number of projects run on the condominiums and tertiary sector (2024)</t>
  </si>
  <si>
    <t>Annual GHG emissions avoided on condominiums and tertiary sector (2024), tCO2eq</t>
  </si>
  <si>
    <t>Energy production*Italian average emission factor for thermoelectric production (460 gCO2/KWh ISPRA, Terna)</t>
  </si>
  <si>
    <t>Annual energy savings of electricity (2024), M kWh</t>
  </si>
  <si>
    <t>The difference between the energy consumption of the old public lighting and the energy consumption after the intervention run in 2024 in the concerned areas</t>
  </si>
  <si>
    <t>Annual energy saving*The Italian average emission factor for power consumption 
Source: Association of Issuing Bodies (AIB) - European Residual Mixes Results of the calculation of Residual Mixes for the calendar year. Table 2, Residual Mixes 2024, p.8. Emission factor: 500,15 gCO2/kWh
For municipalities in which the supply provides for GO (guarantees of origin) the contribution is zero.</t>
  </si>
  <si>
    <t>4.1 Electricity generation using solar photovoltaic technology, 7.4 Installation, maintenance and repair of charging stations for electric vehicles in buildings (and parking spaces attached to buildings),7.5 Installation, maintenance and repair of instruments and devices for measuring, regulation and controlling energy performance of buildings, 7.6 Installation, maintenance and repair of renewable energy technologies</t>
  </si>
  <si>
    <t>Installed capacity of the electric network, MVA</t>
  </si>
  <si>
    <t>Distributed energy, GWh</t>
  </si>
  <si>
    <t>Additional km of electricity network vs the previous year, km</t>
  </si>
  <si>
    <t>Gas network*</t>
  </si>
  <si>
    <t>km of gas network (2024)</t>
  </si>
  <si>
    <t>Methane leakages reduction (2024), tCO2eq</t>
  </si>
  <si>
    <t>Data reported to ARERA with the data collection "Sicurezza e Continuità" as of 31/03/2025 for the reporting year 2024</t>
  </si>
  <si>
    <t>The emission reduction is estimated considering the benefit of the decommissioning and replacement of cast iron pipelines with steel or polyethylene. The benefit is calculated by valuing the difference between the average emissions from localized leaks on cast iron and the emissions benefit in terms of reductions if those same leaks had occurred on steel or polyethylene</t>
  </si>
  <si>
    <t>4.14 Transmission and distribution networks for renewable and low-carbon gases</t>
  </si>
  <si>
    <t>Energy recovered from waste (minus any support fuel) of net energy generated (2024), GWh</t>
  </si>
  <si>
    <t>4.25 Production of heat/cool using waste heat</t>
  </si>
  <si>
    <t xml:space="preserve">% of waste sent to material recovery </t>
  </si>
  <si>
    <t>Bedizzole composting plant*</t>
  </si>
  <si>
    <t>5.8 Composting of bio-waste</t>
  </si>
  <si>
    <t>Treatment Capacity (2024), t</t>
  </si>
  <si>
    <t>Quantity of end-of-waste (2024), t</t>
  </si>
  <si>
    <t>Ratio between: the waste decaying from the treatment sent to material recovery (excluding EoW) and: the total of the waste decaying from the treatment (sent to material recovery and EoW)</t>
  </si>
  <si>
    <t>A2A Recycling*</t>
  </si>
  <si>
    <t>Ratio between: the waste decaying from the treatment sent to material recovery (excluding paper that ceases to qualify as waste) and the total of the waste decaying from the treatment (sent to material recovery, energy recovery and disposal)</t>
  </si>
  <si>
    <t>Road sweeper plants*</t>
  </si>
  <si>
    <t>Quantity of end-of-waste (2024), t (glass PAF)</t>
  </si>
  <si>
    <t>Quantity of end-of-waste (2024), t (of gravel-sand)</t>
  </si>
  <si>
    <t>Ratio between: the waste decaying from the treatment sent to material recovery (excluding the PAF glass that ceases to qualify as waste) and the total of the waste decaying from the treatment (sent to material recovery, energy recovery and disposal)</t>
  </si>
  <si>
    <t>Ratio between: the waste decaying from the treatment sent to material recovery (excluding gravel and grit that cease to qualify as waste) and: the total of the waste decaying from the treatment (sent to material recovery, energy recovery and disposal)</t>
  </si>
  <si>
    <t>0.4</t>
  </si>
  <si>
    <t>3.8</t>
  </si>
  <si>
    <t>8</t>
  </si>
  <si>
    <t>3</t>
  </si>
  <si>
    <t>0.6</t>
  </si>
  <si>
    <t>0.8</t>
  </si>
  <si>
    <t>2.5</t>
  </si>
  <si>
    <t>2.1</t>
  </si>
  <si>
    <t>8.1 Data processing, hosting and related activities</t>
  </si>
  <si>
    <t>Supplement to the Integrated report 2023, p. 38 https://content.gruppoa2a.it/sites/default/files/2024-05/integrated-financial-statements-2023.pdf</t>
  </si>
  <si>
    <t>Integrated report 2023 p. 124
Supplement to the Integrated report 2023, p. 38 https://content.gruppoa2a.it/sites/default/files/2024-05/integrated-financial-statements-2023.pdf</t>
  </si>
  <si>
    <t xml:space="preserve">Internal source </t>
  </si>
  <si>
    <t xml:space="preserve">Internal source
</t>
  </si>
  <si>
    <t>Additional capacity of "flint" glass production (2022), t</t>
  </si>
  <si>
    <t xml:space="preserve">Tons of special waste collected (2023), thousand t
</t>
  </si>
  <si>
    <t>Ratio between: the amount of hazardous waste sent to recovery (material or energy recovery) and: the total amount of waste produced by the company throughout its activity</t>
  </si>
  <si>
    <t xml:space="preserve"> 4.13 Manufacture of biogas and biofuels for use in transport and of bioliquids</t>
  </si>
  <si>
    <t>The ratio between: the waste decaying from the treatment sent to material recovery (excluding paper that ceases to qualify as waste) and: the total of the waste decaying from the treatment (sent to material recovery, energy recovery and disposal)</t>
  </si>
  <si>
    <t>The ratio between: the waste decaying from the treatment sent to material recovery (excluding paper and glass that cease to qualify as waste) and: the total of the waste decaying from the treatment (sent to material recovery, energy recovery and disposal)</t>
  </si>
  <si>
    <t>The ratio between: the waste decaying from the treatment sent to material recovery (excluding the PAF glass that ceases to qualify as waste) and: the total of the waste decaying from the treatment (sent to material recovery, energy recovery and disposal)</t>
  </si>
  <si>
    <t>The ratio between: the waste decaying from the treatment sent to material recovery (excluding gravel and grit that cease to qualify as waste) and: the total of the waste decaying from the treatment (sent to material recovery, energy recovery and disposal)</t>
  </si>
  <si>
    <t>For electricity: Energy production*Italian average emission factor for thermoelectric production (449 g CO2/KWh ISPRA, Terna). For thermal energy: (Thermal energy produced/ civil thermal efficiency) * Emission factor from UNFCCC (2,004 tCO2/Stdm3 ISPRA - 56,518 tCO2/TJ)</t>
  </si>
  <si>
    <t>The ratio between: the waste decaying from the treatment sent to material recovery (including plastics sent to subsequent recycling and other waste, plasmix and metals, sent to material recovery) and: the total waste decaying from the treatment (sent to material recovery, energy recovery and disposal)</t>
  </si>
  <si>
    <t>Please note that all KPIs with source A2A's 2024 Report on Operations refer to the A2A Group and also the Acinque Group, which is not considered under this Bond financial allocation.</t>
  </si>
  <si>
    <t>Annual energy production from disposal gas in landfills</t>
  </si>
  <si>
    <t>Data center</t>
  </si>
  <si>
    <t>Total net proceeds, M€</t>
  </si>
  <si>
    <r>
      <t xml:space="preserve"> - </t>
    </r>
    <r>
      <rPr>
        <b/>
        <sz val="11"/>
        <color theme="1"/>
        <rFont val="Life Sans"/>
      </rPr>
      <t>Sheet 1 "Recap"</t>
    </r>
    <r>
      <rPr>
        <sz val="11"/>
        <color theme="1"/>
        <rFont val="Life Sans"/>
      </rPr>
      <t xml:space="preserve"> providing </t>
    </r>
    <r>
      <rPr>
        <b/>
        <sz val="11"/>
        <color theme="1"/>
        <rFont val="Life Sans"/>
      </rPr>
      <t>the recap</t>
    </r>
    <r>
      <rPr>
        <sz val="11"/>
        <color theme="1"/>
        <rFont val="Life Sans"/>
      </rPr>
      <t xml:space="preserve"> of the allocation for the 7 Green bonds issued by the A2A's Group
 - </t>
    </r>
    <r>
      <rPr>
        <b/>
        <sz val="11"/>
        <color theme="1"/>
        <rFont val="Life Sans"/>
      </rPr>
      <t>Sheets 2-7</t>
    </r>
    <r>
      <rPr>
        <sz val="11"/>
        <color theme="1"/>
        <rFont val="Life Sans"/>
      </rPr>
      <t xml:space="preserve"> provide </t>
    </r>
    <r>
      <rPr>
        <b/>
        <sz val="11"/>
        <color theme="1"/>
        <rFont val="Life Sans"/>
      </rPr>
      <t xml:space="preserve">details </t>
    </r>
    <r>
      <rPr>
        <sz val="11"/>
        <color theme="1"/>
        <rFont val="Life Sans"/>
      </rPr>
      <t>on the</t>
    </r>
    <r>
      <rPr>
        <b/>
        <sz val="11"/>
        <color theme="1"/>
        <rFont val="Life Sans"/>
      </rPr>
      <t xml:space="preserve"> allocation </t>
    </r>
    <r>
      <rPr>
        <sz val="11"/>
        <color theme="1"/>
        <rFont val="Life Sans"/>
      </rPr>
      <t>and the</t>
    </r>
    <r>
      <rPr>
        <b/>
        <sz val="11"/>
        <color theme="1"/>
        <rFont val="Life Sans"/>
      </rPr>
      <t xml:space="preserve"> enviromental impact KPIs </t>
    </r>
    <r>
      <rPr>
        <sz val="11"/>
        <color theme="1"/>
        <rFont val="Life Sans"/>
      </rPr>
      <t xml:space="preserve">for each </t>
    </r>
    <r>
      <rPr>
        <b/>
        <sz val="11"/>
        <color theme="1"/>
        <rFont val="Life Sans"/>
      </rPr>
      <t>Bond</t>
    </r>
    <r>
      <rPr>
        <sz val="11"/>
        <color theme="1"/>
        <rFont val="Life Sans"/>
      </rPr>
      <t>:  
        - Sheet 2 "GB19"
        - Sheet 3 "GB21"
        - Sheet 4 "GB Jun. 22"
        - Sheet 5 "GB Sept. 22"
        - Sheet 6 "GB23"
        - Sheet 7 "Hyb. GB24"  
        - Sheet 8 "EUGB 25"</t>
    </r>
  </si>
  <si>
    <t>Allocation Report 2020</t>
  </si>
  <si>
    <t>Allocation Report 2022</t>
  </si>
  <si>
    <t>Allocation Report 2023 &amp; Allocation Report 2024</t>
  </si>
  <si>
    <t>Allocation Report 2024 &amp; Allocation Report 2025</t>
  </si>
  <si>
    <t xml:space="preserve"> Allocation Report 2025</t>
  </si>
  <si>
    <t>Pollution Prevention and Control category</t>
  </si>
  <si>
    <t>Transmission and Distribution Networks category</t>
  </si>
  <si>
    <t>Clean Transportation category</t>
  </si>
  <si>
    <t xml:space="preserve">Water and Wastewater Management </t>
  </si>
  <si>
    <t xml:space="preserve">Clean Transportation </t>
  </si>
  <si>
    <t>Water supplied to consumers, million m3</t>
  </si>
  <si>
    <t>Treated wastewater, million m3</t>
  </si>
  <si>
    <t>GHG emissions avoided, tCO2eq</t>
  </si>
  <si>
    <t>Charging stations operated or under construction</t>
  </si>
  <si>
    <t xml:space="preserve">Calculation Method / Note </t>
  </si>
  <si>
    <t>Calculation Method / Note</t>
  </si>
  <si>
    <t>Water and Wastewater Management category</t>
  </si>
  <si>
    <t>Please note that in the 2019 Allocation Repot the values were proportionally augmented in a prudential manner</t>
  </si>
  <si>
    <t>Bond type</t>
  </si>
  <si>
    <t>Green Bond</t>
  </si>
  <si>
    <t>Green Bond Hybrid</t>
  </si>
  <si>
    <t>European Green Bond</t>
  </si>
  <si>
    <t>Decrease in the water consumption, compared to 2022 (2023), million m3</t>
  </si>
  <si>
    <t>7.9</t>
  </si>
  <si>
    <t>Volume measured</t>
  </si>
  <si>
    <t>Integrated report 2023 p. 152 https://content.gruppoa2a.it/sites/default/files/2024-05/integrated-financial-statements-2023.pdf</t>
  </si>
  <si>
    <t>Volume measured.
Baseline year: 2022</t>
  </si>
  <si>
    <t xml:space="preserve">Sewer wastewater discharged (2023), k m3 </t>
  </si>
  <si>
    <t>Supplement to the Integrated report 2023, p. 45 https://content.gruppoa2a.it/sites/default/files/2024-05/integrated-financial-statements-2023.pdf</t>
  </si>
  <si>
    <t>Energy distributed (9,160,000 kWh)*Italian average emission factor for electric production (724 gCO2/Kwhe). The coefficient was estimated based on UNRAE (Unione Nazionale Rappresentanti Autoveicoli Esteri) measurements regarding the average CO2 emissions of light vehicles, assuming the emissions avoided with a 100% renewable energy supply</t>
  </si>
  <si>
    <t>5.3 and 2.2_WTR</t>
  </si>
  <si>
    <t>Construction, extension and operation of waste water collection and treatment, Urban waste water treatment</t>
  </si>
  <si>
    <t>5.3. Construction, extension and operation of waste water collection and treatment and 2.2_WTR Urban waste water treatment</t>
  </si>
  <si>
    <t>PV plants</t>
  </si>
  <si>
    <t>Wind plants</t>
  </si>
  <si>
    <t>The data are derived from the before-and-after differences reported in the Conventional Energy Performance Certificates (EPC) of the ENEA certifications.</t>
  </si>
  <si>
    <t>Nominal installed capacity of the network
Note for Value 2024: the KPI is calculated in proportion to the split of the capex for this project type between this Bond and the Bond issued in 2024.</t>
  </si>
  <si>
    <t>Annual energy distributed
Note for Value 2024: the KPI is calculated in proportion to the split of the capex for this project type between this Bond and the Bond issued in 2024.</t>
  </si>
  <si>
    <t>Based on actual measurement (the difference between the km of electricity network in the two years)
Note for Value 2024: the KPI is calculated in proportion to the split of the capex for this project type between this Bond and the Bond issued in 2024.</t>
  </si>
  <si>
    <t>Nominal installed capacity of the network
The KPI is calculated in proportion to the split of the capex for this project type between this Bond and the Bond issued in 2023.</t>
  </si>
  <si>
    <t>Annual energy distributed
The KPI is calculated in proportion to the split of the capex for this project type between this Bond and the Bond issued in 2023.</t>
  </si>
  <si>
    <t>Based on actual measurement (the difference between the km of electricity network in 2024 and in 2023)
The KPI is calculated in proportion to the split of the capex for this project type between this Bond and the Bond issued in 2023.</t>
  </si>
  <si>
    <t>Electricity Distribution Networks</t>
  </si>
  <si>
    <t>14% allocated</t>
  </si>
  <si>
    <t>Faenza</t>
  </si>
  <si>
    <t>mazara</t>
  </si>
  <si>
    <t>Tosti</t>
  </si>
  <si>
    <t>Annual energy production (expected), GWh</t>
  </si>
  <si>
    <t>100% allocated</t>
  </si>
  <si>
    <t xml:space="preserve">Volume measured
</t>
  </si>
  <si>
    <r>
      <rPr>
        <b/>
        <sz val="11"/>
        <color theme="1"/>
        <rFont val="Life Sans"/>
      </rPr>
      <t>The A2A's Group has issued 8 Green Bonds and 1 Blue Bond between 2019 and 2025.</t>
    </r>
    <r>
      <rPr>
        <sz val="11"/>
        <color theme="1"/>
        <rFont val="Life Sans"/>
      </rPr>
      <t xml:space="preserve">
In order to allocate these Bonds A2A has </t>
    </r>
    <r>
      <rPr>
        <b/>
        <sz val="11"/>
        <color theme="1"/>
        <rFont val="Life Sans"/>
      </rPr>
      <t>published 5 Allocation Reports in 2020, 2022, 2023, 2024 and 2025.</t>
    </r>
    <r>
      <rPr>
        <sz val="11"/>
        <color theme="1"/>
        <rFont val="Life Sans"/>
      </rPr>
      <t xml:space="preserve">
Please find below a table with the main details related to these Bonds and the related allocation. 
</t>
    </r>
  </si>
  <si>
    <t>Blue Bond</t>
  </si>
  <si>
    <t>XS3238204062</t>
  </si>
  <si>
    <t>XS3213247037</t>
  </si>
  <si>
    <t>https://content.gruppoa2a.it/sites/default/files/2024-12/green-bond-2024.pdf
https://content.gruppoa2a.it/sites/default/files/2025-12/green-bond-report-issuances-2023-2025.pdf</t>
  </si>
  <si>
    <t>https://content.gruppoa2a.it/sites/default/files/2025-12/green-bond-report-issuances-2023-2025.pdf</t>
  </si>
  <si>
    <t>4.1 Production of energy from solar power, 7.6 Installation, maintenance and repair of renewable energy technologies</t>
  </si>
  <si>
    <t>4.1, 7.6</t>
  </si>
  <si>
    <t>Solar photovoltaic and Installation, maintenance and repair of renewable energy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</si>
</sst>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_-;\-* #,##0_-;_-* &quot;-&quot;??_-;_-@_-"/>
    <numFmt numFmtId="165" formatCode="0.0"/>
    <numFmt numFmtId="166" formatCode="#,##0.0"/>
    <numFmt numFmtId="167" formatCode="_-* #,##0\ _€_-;\-* #,##0\ _€_-;_-* &quot;-&quot;?\ _€_-;_-@_-"/>
    <numFmt numFmtId="168" formatCode="_-* #,##0.0_-;\-* #,##0.0_-;_-* &quot;-&quot;??_-;_-@_-"/>
  </numFmts>
  <fonts count="15" x14ac:knownFonts="1">
    <font>
      <sz val="11"/>
      <color theme="1"/>
      <name val="Aptos Narrow"/>
      <family val="2"/>
      <scheme val="minor"/>
    </font>
    <font>
      <sz val="8"/>
      <name val="Aptos Narrow"/>
      <family val="2"/>
      <scheme val="minor"/>
    </font>
    <font>
      <sz val="11"/>
      <color theme="1"/>
      <name val="Aptos Narrow"/>
      <family val="2"/>
      <scheme val="minor"/>
    </font>
    <font>
      <u/>
      <sz val="11"/>
      <color theme="10"/>
      <name val="Aptos Narrow"/>
      <family val="2"/>
      <scheme val="minor"/>
    </font>
    <font>
      <sz val="11"/>
      <color theme="1"/>
      <name val="Life Sans"/>
    </font>
    <font>
      <b/>
      <sz val="11"/>
      <color theme="1"/>
      <name val="Life Sans"/>
    </font>
    <font>
      <b/>
      <sz val="11"/>
      <color rgb="FFFFFFFF"/>
      <name val="Life Sans"/>
    </font>
    <font>
      <b/>
      <sz val="11"/>
      <name val="Life Sans"/>
    </font>
    <font>
      <sz val="11"/>
      <name val="Life Sans"/>
    </font>
    <font>
      <b/>
      <sz val="11"/>
      <color rgb="FF000000"/>
      <name val="Life Sans"/>
    </font>
    <font>
      <sz val="11"/>
      <color rgb="FF000000"/>
      <name val="Life Sans"/>
    </font>
    <font>
      <sz val="11"/>
      <color rgb="FF242424"/>
      <name val="Life Sans"/>
    </font>
    <font>
      <u/>
      <sz val="11"/>
      <color theme="10"/>
      <name val="Life Sans"/>
    </font>
    <font>
      <b/>
      <sz val="11"/>
      <color theme="0"/>
      <name val="Life Sans"/>
    </font>
    <font>
      <sz val="11"/>
      <color theme="0"/>
      <name val="Life Sans"/>
    </font>
  </fonts>
  <fills count="11">
    <fill>
      <patternFill patternType="none"/>
    </fill>
    <fill>
      <patternFill patternType="gray125"/>
    </fill>
    <fill>
      <patternFill patternType="solid">
        <fgColor rgb="FF009FDA"/>
        <bgColor indexed="64"/>
      </patternFill>
    </fill>
    <fill>
      <patternFill patternType="solid">
        <fgColor rgb="FF9BC2E6"/>
        <bgColor indexed="64"/>
      </patternFill>
    </fill>
    <fill>
      <patternFill patternType="solid">
        <fgColor theme="7"/>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CCECFF"/>
        <bgColor indexed="64"/>
      </patternFill>
    </fill>
    <fill>
      <patternFill patternType="solid">
        <fgColor rgb="FF99CCFF"/>
        <bgColor indexed="64"/>
      </patternFill>
    </fill>
    <fill>
      <patternFill patternType="solid">
        <fgColor rgb="FFFFCC66"/>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indexed="64"/>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indexed="64"/>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s>
  <cellStyleXfs count="6">
    <xf numFmtId="0" fontId="0" fillId="0" borderId="0"/>
    <xf numFmtId="9"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372">
    <xf numFmtId="0" fontId="0" fillId="0" borderId="0" xfId="0"/>
    <xf numFmtId="0" fontId="4" fillId="0" borderId="0" xfId="0" applyFont="1"/>
    <xf numFmtId="0" fontId="5" fillId="8" borderId="0" xfId="0" applyFont="1" applyFill="1"/>
    <xf numFmtId="0" fontId="4" fillId="8" borderId="0" xfId="0" applyFont="1" applyFill="1"/>
    <xf numFmtId="0" fontId="5" fillId="0" borderId="0" xfId="0" applyFont="1"/>
    <xf numFmtId="0" fontId="6" fillId="2" borderId="2" xfId="0" applyFont="1" applyFill="1" applyBorder="1" applyAlignment="1">
      <alignment horizontal="center" vertical="center" wrapText="1"/>
    </xf>
    <xf numFmtId="0" fontId="8" fillId="5" borderId="6" xfId="0" applyFont="1" applyFill="1" applyBorder="1" applyAlignment="1">
      <alignment horizontal="left" vertical="top" wrapText="1"/>
    </xf>
    <xf numFmtId="0" fontId="6" fillId="0" borderId="6" xfId="0" applyFont="1" applyBorder="1" applyAlignment="1">
      <alignment horizontal="center" vertical="center" wrapText="1"/>
    </xf>
    <xf numFmtId="0" fontId="4" fillId="0" borderId="6" xfId="0" applyFont="1" applyBorder="1" applyAlignment="1">
      <alignment horizontal="left" vertical="top"/>
    </xf>
    <xf numFmtId="0" fontId="8" fillId="0" borderId="6" xfId="0" applyFont="1" applyBorder="1" applyAlignment="1">
      <alignment horizontal="left" vertical="top" wrapText="1"/>
    </xf>
    <xf numFmtId="0" fontId="4" fillId="0" borderId="6" xfId="0" applyFont="1" applyBorder="1" applyAlignment="1">
      <alignment horizontal="right" vertical="center"/>
    </xf>
    <xf numFmtId="0" fontId="4" fillId="0" borderId="15" xfId="0" applyFont="1" applyBorder="1" applyAlignment="1">
      <alignment horizontal="right" vertical="center"/>
    </xf>
    <xf numFmtId="0" fontId="8" fillId="5" borderId="1" xfId="0" applyFont="1" applyFill="1" applyBorder="1" applyAlignment="1">
      <alignment horizontal="left" vertical="top" wrapText="1"/>
    </xf>
    <xf numFmtId="0" fontId="6" fillId="0" borderId="1"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xf numFmtId="0" fontId="8" fillId="6" borderId="1" xfId="0" applyFont="1" applyFill="1" applyBorder="1" applyAlignment="1">
      <alignment horizontal="left" vertical="top" wrapText="1"/>
    </xf>
    <xf numFmtId="0" fontId="4" fillId="0" borderId="1" xfId="0" applyFont="1" applyBorder="1" applyAlignment="1">
      <alignment vertical="center"/>
    </xf>
    <xf numFmtId="0" fontId="8" fillId="7" borderId="1" xfId="0" applyFont="1" applyFill="1" applyBorder="1" applyAlignment="1">
      <alignment horizontal="left" vertical="top" wrapText="1"/>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8" borderId="4" xfId="0" applyFont="1" applyFill="1" applyBorder="1" applyAlignment="1">
      <alignment horizontal="left" vertical="top"/>
    </xf>
    <xf numFmtId="0" fontId="6" fillId="0" borderId="4" xfId="0" applyFont="1" applyBorder="1" applyAlignment="1">
      <alignment horizontal="center" vertical="center" wrapText="1"/>
    </xf>
    <xf numFmtId="0" fontId="8" fillId="0" borderId="4" xfId="0" applyFont="1" applyBorder="1" applyAlignment="1">
      <alignment horizontal="left" vertical="top" wrapText="1"/>
    </xf>
    <xf numFmtId="0" fontId="4" fillId="0" borderId="4" xfId="0" applyFont="1" applyBorder="1"/>
    <xf numFmtId="0" fontId="4" fillId="0" borderId="16" xfId="0" applyFont="1" applyBorder="1"/>
    <xf numFmtId="0" fontId="4" fillId="0" borderId="4" xfId="0" applyFont="1" applyBorder="1" applyAlignment="1">
      <alignment vertical="center"/>
    </xf>
    <xf numFmtId="0" fontId="4" fillId="5" borderId="6" xfId="0" applyFont="1" applyFill="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right" vertical="center"/>
    </xf>
    <xf numFmtId="0" fontId="4" fillId="0" borderId="1" xfId="0" applyFont="1" applyBorder="1" applyAlignment="1">
      <alignment horizontal="left" vertical="top" wrapText="1"/>
    </xf>
    <xf numFmtId="0" fontId="4" fillId="6" borderId="1" xfId="0" applyFont="1" applyFill="1" applyBorder="1" applyAlignment="1">
      <alignment horizontal="left" vertical="top"/>
    </xf>
    <xf numFmtId="0" fontId="8" fillId="10" borderId="16" xfId="0" applyFont="1" applyFill="1" applyBorder="1" applyAlignment="1">
      <alignment horizontal="left" vertical="top" wrapText="1"/>
    </xf>
    <xf numFmtId="0" fontId="8" fillId="0" borderId="16" xfId="0" applyFont="1" applyBorder="1" applyAlignment="1">
      <alignment horizontal="left" vertical="top" wrapText="1"/>
    </xf>
    <xf numFmtId="0" fontId="4" fillId="0" borderId="4" xfId="0" applyFont="1" applyBorder="1" applyAlignment="1">
      <alignment horizontal="right" vertical="center"/>
    </xf>
    <xf numFmtId="0" fontId="4" fillId="0" borderId="16" xfId="0" applyFont="1" applyBorder="1" applyAlignment="1">
      <alignment horizontal="right" vertical="center"/>
    </xf>
    <xf numFmtId="0" fontId="4" fillId="0" borderId="6" xfId="0" applyFont="1" applyBorder="1" applyAlignment="1">
      <alignment horizontal="right"/>
    </xf>
    <xf numFmtId="0" fontId="4" fillId="5" borderId="1" xfId="0" applyFont="1" applyFill="1" applyBorder="1" applyAlignment="1">
      <alignment horizontal="left" vertical="top"/>
    </xf>
    <xf numFmtId="0" fontId="4" fillId="0" borderId="1" xfId="0" applyFont="1" applyBorder="1" applyAlignment="1">
      <alignment horizontal="right"/>
    </xf>
    <xf numFmtId="1" fontId="4" fillId="0" borderId="1" xfId="0" applyNumberFormat="1" applyFont="1" applyBorder="1" applyAlignment="1">
      <alignment horizontal="right"/>
    </xf>
    <xf numFmtId="1" fontId="4" fillId="0" borderId="1" xfId="0" applyNumberFormat="1" applyFont="1" applyBorder="1" applyAlignment="1">
      <alignment horizontal="right" vertical="center"/>
    </xf>
    <xf numFmtId="165" fontId="4" fillId="0" borderId="1" xfId="0" applyNumberFormat="1" applyFont="1" applyBorder="1" applyAlignment="1">
      <alignment horizontal="right"/>
    </xf>
    <xf numFmtId="165" fontId="4" fillId="0" borderId="1" xfId="3" applyNumberFormat="1" applyFont="1" applyFill="1" applyBorder="1" applyAlignment="1">
      <alignment horizontal="right"/>
    </xf>
    <xf numFmtId="0" fontId="4" fillId="0" borderId="2" xfId="0" applyFont="1" applyBorder="1" applyAlignment="1">
      <alignment vertical="center"/>
    </xf>
    <xf numFmtId="0" fontId="4" fillId="0" borderId="12" xfId="0" applyFont="1" applyBorder="1" applyAlignment="1">
      <alignment vertical="center"/>
    </xf>
    <xf numFmtId="0" fontId="4" fillId="0" borderId="3" xfId="0" applyFont="1" applyBorder="1" applyAlignment="1">
      <alignment vertical="center"/>
    </xf>
    <xf numFmtId="0" fontId="4" fillId="7" borderId="2" xfId="0" applyFont="1" applyFill="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horizontal="center" vertical="center"/>
    </xf>
    <xf numFmtId="0" fontId="4" fillId="10" borderId="1" xfId="0" applyFont="1" applyFill="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horizontal="left" vertical="top"/>
    </xf>
    <xf numFmtId="0" fontId="4" fillId="9"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4" fillId="0" borderId="7" xfId="0" applyFont="1" applyBorder="1" applyAlignment="1">
      <alignment horizontal="center" vertical="center" wrapText="1"/>
    </xf>
    <xf numFmtId="0" fontId="10" fillId="0" borderId="1" xfId="0" applyFont="1" applyBorder="1" applyAlignment="1">
      <alignment vertical="top" wrapText="1"/>
    </xf>
    <xf numFmtId="0" fontId="10" fillId="0" borderId="20" xfId="0" applyFont="1" applyBorder="1" applyAlignment="1">
      <alignment horizontal="right" vertical="center" wrapText="1"/>
    </xf>
    <xf numFmtId="0" fontId="4" fillId="0" borderId="1" xfId="0" applyFont="1" applyBorder="1" applyAlignment="1">
      <alignment vertical="top" wrapText="1"/>
    </xf>
    <xf numFmtId="0" fontId="4" fillId="0" borderId="20" xfId="0" applyFont="1" applyBorder="1" applyAlignment="1">
      <alignment horizontal="right" vertical="center" wrapText="1"/>
    </xf>
    <xf numFmtId="0" fontId="4" fillId="0" borderId="20" xfId="0" applyFont="1" applyBorder="1" applyAlignment="1">
      <alignment vertical="top"/>
    </xf>
    <xf numFmtId="165" fontId="10" fillId="0" borderId="20" xfId="0" applyNumberFormat="1" applyFont="1" applyBorder="1" applyAlignment="1">
      <alignment horizontal="right" vertical="top" wrapText="1"/>
    </xf>
    <xf numFmtId="2" fontId="10" fillId="0" borderId="20" xfId="0" applyNumberFormat="1" applyFont="1" applyBorder="1" applyAlignment="1">
      <alignment horizontal="right" vertical="top" wrapText="1"/>
    </xf>
    <xf numFmtId="166" fontId="10" fillId="0" borderId="20" xfId="0" applyNumberFormat="1" applyFont="1" applyBorder="1" applyAlignment="1">
      <alignment horizontal="right" vertical="top" wrapText="1"/>
    </xf>
    <xf numFmtId="0" fontId="10" fillId="0" borderId="1" xfId="0" applyFont="1" applyBorder="1" applyAlignment="1">
      <alignment horizontal="left" vertical="top" wrapText="1"/>
    </xf>
    <xf numFmtId="0" fontId="10" fillId="0" borderId="20" xfId="0" applyFont="1" applyBorder="1" applyAlignment="1">
      <alignment horizontal="right" vertical="top" wrapText="1"/>
    </xf>
    <xf numFmtId="3" fontId="10" fillId="0" borderId="20" xfId="0" applyNumberFormat="1" applyFont="1" applyBorder="1" applyAlignment="1">
      <alignment horizontal="right" vertical="top" wrapText="1"/>
    </xf>
    <xf numFmtId="9" fontId="10" fillId="0" borderId="20" xfId="0" applyNumberFormat="1" applyFont="1" applyBorder="1" applyAlignment="1">
      <alignment horizontal="right" vertical="top" wrapText="1"/>
    </xf>
    <xf numFmtId="0" fontId="10" fillId="0" borderId="4" xfId="0" applyFont="1" applyBorder="1" applyAlignment="1">
      <alignment vertical="top" wrapText="1"/>
    </xf>
    <xf numFmtId="0" fontId="10" fillId="0" borderId="21" xfId="0" applyFont="1" applyBorder="1" applyAlignment="1">
      <alignment horizontal="right" vertical="top" wrapText="1"/>
    </xf>
    <xf numFmtId="0" fontId="4" fillId="0" borderId="26" xfId="0" applyFont="1" applyBorder="1" applyAlignment="1">
      <alignment horizontal="center"/>
    </xf>
    <xf numFmtId="0" fontId="4" fillId="0" borderId="1" xfId="0" applyFont="1" applyBorder="1" applyAlignment="1">
      <alignment horizontal="center" vertical="center" wrapText="1"/>
    </xf>
    <xf numFmtId="1" fontId="4" fillId="0" borderId="20" xfId="0" applyNumberFormat="1" applyFont="1" applyBorder="1" applyAlignment="1">
      <alignment vertical="top"/>
    </xf>
    <xf numFmtId="1" fontId="4" fillId="0" borderId="20" xfId="0" applyNumberFormat="1" applyFont="1" applyBorder="1" applyAlignment="1">
      <alignment horizontal="right" vertical="top"/>
    </xf>
    <xf numFmtId="3" fontId="4" fillId="0" borderId="20" xfId="0" applyNumberFormat="1" applyFont="1" applyBorder="1" applyAlignment="1">
      <alignment vertical="top"/>
    </xf>
    <xf numFmtId="0" fontId="4" fillId="0" borderId="4" xfId="0" applyFont="1" applyBorder="1" applyAlignment="1">
      <alignment vertical="top" wrapText="1"/>
    </xf>
    <xf numFmtId="0" fontId="4" fillId="0" borderId="21" xfId="0" applyFont="1" applyBorder="1" applyAlignment="1">
      <alignment vertical="top"/>
    </xf>
    <xf numFmtId="1" fontId="10" fillId="0" borderId="1" xfId="0" applyNumberFormat="1" applyFont="1" applyBorder="1" applyAlignment="1">
      <alignment horizontal="right" vertical="top"/>
    </xf>
    <xf numFmtId="3" fontId="4" fillId="0" borderId="1" xfId="0" applyNumberFormat="1" applyFont="1" applyBorder="1" applyAlignment="1">
      <alignment vertical="top" wrapText="1"/>
    </xf>
    <xf numFmtId="165" fontId="4" fillId="0" borderId="1" xfId="0" applyNumberFormat="1" applyFont="1" applyBorder="1" applyAlignment="1">
      <alignment horizontal="right" vertical="top"/>
    </xf>
    <xf numFmtId="1" fontId="4" fillId="0" borderId="1" xfId="0" applyNumberFormat="1" applyFont="1" applyBorder="1" applyAlignment="1">
      <alignment vertical="top"/>
    </xf>
    <xf numFmtId="2" fontId="4" fillId="0" borderId="1" xfId="0" applyNumberFormat="1" applyFont="1" applyBorder="1" applyAlignment="1">
      <alignment horizontal="right" vertical="top"/>
    </xf>
    <xf numFmtId="165" fontId="4" fillId="0" borderId="1" xfId="0" applyNumberFormat="1" applyFont="1" applyBorder="1" applyAlignment="1">
      <alignment horizontal="right" vertical="top" wrapText="1"/>
    </xf>
    <xf numFmtId="1" fontId="4" fillId="0" borderId="1" xfId="0" applyNumberFormat="1" applyFont="1" applyBorder="1" applyAlignment="1">
      <alignment vertical="top" wrapText="1"/>
    </xf>
    <xf numFmtId="1" fontId="4" fillId="0" borderId="1" xfId="0" applyNumberFormat="1" applyFont="1" applyBorder="1" applyAlignment="1">
      <alignment horizontal="right" vertical="top" wrapText="1"/>
    </xf>
    <xf numFmtId="164" fontId="10" fillId="0" borderId="1" xfId="0" applyNumberFormat="1" applyFont="1" applyBorder="1" applyAlignment="1">
      <alignment vertical="top" wrapText="1"/>
    </xf>
    <xf numFmtId="0" fontId="10" fillId="0" borderId="20" xfId="0" applyFont="1" applyBorder="1" applyAlignment="1">
      <alignment vertical="top" wrapText="1"/>
    </xf>
    <xf numFmtId="3" fontId="4" fillId="0" borderId="1" xfId="0" applyNumberFormat="1" applyFont="1" applyBorder="1" applyAlignment="1">
      <alignment horizontal="right" vertical="top" wrapText="1"/>
    </xf>
    <xf numFmtId="164" fontId="4" fillId="0" borderId="1" xfId="0" applyNumberFormat="1" applyFont="1" applyBorder="1" applyAlignment="1">
      <alignment vertical="top" wrapText="1"/>
    </xf>
    <xf numFmtId="0" fontId="4" fillId="0" borderId="20" xfId="0" applyFont="1" applyBorder="1" applyAlignment="1">
      <alignment horizontal="left" vertical="top" wrapText="1"/>
    </xf>
    <xf numFmtId="1" fontId="10" fillId="0" borderId="1" xfId="0" applyNumberFormat="1" applyFont="1" applyBorder="1" applyAlignment="1">
      <alignment horizontal="right" vertical="top" wrapText="1"/>
    </xf>
    <xf numFmtId="49" fontId="4" fillId="0" borderId="1" xfId="0" applyNumberFormat="1" applyFont="1" applyBorder="1" applyAlignment="1">
      <alignment horizontal="center" vertical="center" wrapText="1"/>
    </xf>
    <xf numFmtId="164" fontId="10" fillId="0" borderId="1" xfId="0" applyNumberFormat="1" applyFont="1" applyBorder="1" applyAlignment="1">
      <alignment horizontal="right" vertical="top" wrapText="1"/>
    </xf>
    <xf numFmtId="164" fontId="4" fillId="0" borderId="1" xfId="0" applyNumberFormat="1" applyFont="1" applyBorder="1" applyAlignment="1">
      <alignment horizontal="right" vertical="top" wrapText="1"/>
    </xf>
    <xf numFmtId="1" fontId="4" fillId="0" borderId="1" xfId="0" applyNumberFormat="1" applyFont="1" applyBorder="1" applyAlignment="1">
      <alignment horizontal="right" vertical="top"/>
    </xf>
    <xf numFmtId="3" fontId="10" fillId="0" borderId="1" xfId="0" applyNumberFormat="1" applyFont="1" applyBorder="1" applyAlignment="1">
      <alignment horizontal="right" vertical="top" wrapText="1"/>
    </xf>
    <xf numFmtId="0" fontId="4" fillId="0" borderId="1" xfId="0" applyFont="1" applyBorder="1" applyAlignment="1">
      <alignment horizontal="right" vertical="top" wrapText="1"/>
    </xf>
    <xf numFmtId="0" fontId="10" fillId="0" borderId="1" xfId="0" applyFont="1" applyBorder="1" applyAlignment="1">
      <alignment horizontal="justify" vertical="top" wrapText="1"/>
    </xf>
    <xf numFmtId="164" fontId="10" fillId="0" borderId="1" xfId="0" applyNumberFormat="1" applyFont="1" applyBorder="1" applyAlignment="1">
      <alignment horizontal="justify" vertical="top" wrapText="1"/>
    </xf>
    <xf numFmtId="0" fontId="4" fillId="0" borderId="20" xfId="0" applyFont="1" applyBorder="1" applyAlignment="1">
      <alignment vertical="top" wrapText="1"/>
    </xf>
    <xf numFmtId="0" fontId="4" fillId="0" borderId="1" xfId="0" applyFont="1" applyBorder="1" applyAlignment="1">
      <alignment horizontal="right" vertical="center" wrapText="1"/>
    </xf>
    <xf numFmtId="0" fontId="8" fillId="0" borderId="1" xfId="0" applyFont="1" applyBorder="1" applyAlignment="1">
      <alignment vertical="top" wrapText="1"/>
    </xf>
    <xf numFmtId="3" fontId="4" fillId="0" borderId="1" xfId="0" applyNumberFormat="1" applyFont="1" applyBorder="1" applyAlignment="1">
      <alignment vertical="top"/>
    </xf>
    <xf numFmtId="0" fontId="4" fillId="0" borderId="1" xfId="1" applyNumberFormat="1" applyFont="1" applyBorder="1" applyAlignment="1">
      <alignment vertical="top"/>
    </xf>
    <xf numFmtId="1" fontId="4" fillId="0" borderId="1" xfId="1" applyNumberFormat="1" applyFont="1" applyFill="1" applyBorder="1" applyAlignment="1">
      <alignment vertical="top"/>
    </xf>
    <xf numFmtId="9" fontId="4" fillId="0" borderId="1" xfId="1" applyFont="1" applyFill="1" applyBorder="1" applyAlignment="1">
      <alignment vertical="top"/>
    </xf>
    <xf numFmtId="3" fontId="4" fillId="0" borderId="1" xfId="0" applyNumberFormat="1" applyFont="1" applyBorder="1" applyAlignment="1">
      <alignment horizontal="right" vertical="top"/>
    </xf>
    <xf numFmtId="9" fontId="10" fillId="0" borderId="1" xfId="0" applyNumberFormat="1" applyFont="1" applyBorder="1" applyAlignment="1">
      <alignment vertical="top" wrapText="1"/>
    </xf>
    <xf numFmtId="9" fontId="10" fillId="0" borderId="1" xfId="1" applyFont="1" applyFill="1" applyBorder="1" applyAlignment="1">
      <alignment horizontal="right" vertical="top" wrapText="1"/>
    </xf>
    <xf numFmtId="1" fontId="4" fillId="0" borderId="1" xfId="1" applyNumberFormat="1" applyFont="1" applyFill="1" applyBorder="1" applyAlignment="1">
      <alignment horizontal="right" vertical="top"/>
    </xf>
    <xf numFmtId="9" fontId="4" fillId="0" borderId="1" xfId="1" applyFont="1" applyFill="1" applyBorder="1" applyAlignment="1">
      <alignment horizontal="right" vertical="top"/>
    </xf>
    <xf numFmtId="164" fontId="10" fillId="0" borderId="4" xfId="0" applyNumberFormat="1" applyFont="1" applyBorder="1" applyAlignment="1">
      <alignment vertical="top" wrapText="1"/>
    </xf>
    <xf numFmtId="0" fontId="10" fillId="0" borderId="21" xfId="0" applyFont="1" applyBorder="1" applyAlignment="1">
      <alignment vertical="top" wrapText="1"/>
    </xf>
    <xf numFmtId="0" fontId="4" fillId="0" borderId="0" xfId="0" applyFont="1" applyAlignment="1">
      <alignment horizontal="center" vertical="top"/>
    </xf>
    <xf numFmtId="3" fontId="10" fillId="0" borderId="1" xfId="0" applyNumberFormat="1" applyFont="1" applyBorder="1" applyAlignment="1">
      <alignment vertical="top" wrapText="1"/>
    </xf>
    <xf numFmtId="43" fontId="4" fillId="0" borderId="1" xfId="0" applyNumberFormat="1" applyFont="1" applyBorder="1" applyAlignment="1">
      <alignment vertical="top" wrapText="1"/>
    </xf>
    <xf numFmtId="168" fontId="4" fillId="0" borderId="1" xfId="0" applyNumberFormat="1" applyFont="1" applyBorder="1" applyAlignment="1">
      <alignment vertical="top" wrapText="1"/>
    </xf>
    <xf numFmtId="167" fontId="4" fillId="0" borderId="1" xfId="0" applyNumberFormat="1" applyFont="1" applyBorder="1" applyAlignment="1">
      <alignment horizontal="right" vertical="top" wrapText="1"/>
    </xf>
    <xf numFmtId="1" fontId="10" fillId="0" borderId="1" xfId="0" applyNumberFormat="1" applyFont="1" applyBorder="1" applyAlignment="1">
      <alignment vertical="top" wrapText="1"/>
    </xf>
    <xf numFmtId="0" fontId="10" fillId="0" borderId="1" xfId="0" applyFont="1" applyBorder="1" applyAlignment="1">
      <alignment vertical="top"/>
    </xf>
    <xf numFmtId="166" fontId="4" fillId="0" borderId="1" xfId="0" applyNumberFormat="1" applyFont="1" applyBorder="1" applyAlignment="1">
      <alignment vertical="top" wrapText="1"/>
    </xf>
    <xf numFmtId="0" fontId="10" fillId="0" borderId="1" xfId="0" applyFont="1" applyBorder="1" applyAlignment="1">
      <alignment horizontal="right" vertical="top"/>
    </xf>
    <xf numFmtId="166" fontId="10" fillId="0" borderId="1" xfId="0" applyNumberFormat="1" applyFont="1" applyBorder="1" applyAlignment="1">
      <alignment horizontal="right" vertical="top"/>
    </xf>
    <xf numFmtId="3" fontId="10" fillId="0" borderId="1" xfId="0" applyNumberFormat="1" applyFont="1" applyBorder="1" applyAlignment="1">
      <alignment horizontal="right" vertical="top"/>
    </xf>
    <xf numFmtId="0" fontId="4" fillId="0" borderId="1" xfId="0" applyFont="1" applyBorder="1" applyAlignment="1">
      <alignment horizontal="right" vertical="top"/>
    </xf>
    <xf numFmtId="165" fontId="4" fillId="0" borderId="1" xfId="1" applyNumberFormat="1" applyFont="1" applyBorder="1" applyAlignment="1">
      <alignment horizontal="right" vertical="top"/>
    </xf>
    <xf numFmtId="9" fontId="4" fillId="0" borderId="1" xfId="1" applyFont="1" applyBorder="1" applyAlignment="1">
      <alignment horizontal="right" vertical="top"/>
    </xf>
    <xf numFmtId="3" fontId="4" fillId="0" borderId="4" xfId="0" applyNumberFormat="1" applyFont="1" applyBorder="1" applyAlignment="1">
      <alignment vertical="top" wrapText="1"/>
    </xf>
    <xf numFmtId="0" fontId="4" fillId="0" borderId="0" xfId="0" applyFont="1" applyAlignment="1">
      <alignment horizontal="center"/>
    </xf>
    <xf numFmtId="0" fontId="8" fillId="0" borderId="20" xfId="2" applyFont="1" applyFill="1" applyBorder="1" applyAlignment="1">
      <alignment vertical="top" wrapText="1"/>
    </xf>
    <xf numFmtId="3" fontId="10" fillId="0" borderId="1" xfId="0" applyNumberFormat="1" applyFont="1" applyBorder="1" applyAlignment="1">
      <alignment vertical="top"/>
    </xf>
    <xf numFmtId="0" fontId="10" fillId="0" borderId="1" xfId="0" applyFont="1" applyBorder="1" applyAlignment="1">
      <alignment vertical="center" wrapText="1"/>
    </xf>
    <xf numFmtId="165" fontId="4" fillId="0" borderId="4" xfId="0" applyNumberFormat="1" applyFont="1" applyBorder="1" applyAlignment="1">
      <alignment horizontal="right" vertical="top" wrapText="1"/>
    </xf>
    <xf numFmtId="0" fontId="4" fillId="0" borderId="21" xfId="0" applyFont="1" applyBorder="1" applyAlignment="1">
      <alignment vertical="top" wrapText="1"/>
    </xf>
    <xf numFmtId="0" fontId="4" fillId="0" borderId="3" xfId="0" applyFont="1" applyBorder="1" applyAlignment="1">
      <alignment horizontal="right" vertical="center"/>
    </xf>
    <xf numFmtId="0" fontId="4" fillId="0" borderId="6" xfId="0" applyFont="1" applyBorder="1"/>
    <xf numFmtId="0" fontId="4" fillId="0" borderId="4" xfId="0" applyFont="1" applyBorder="1" applyAlignment="1">
      <alignment horizontal="left" vertical="top" wrapText="1"/>
    </xf>
    <xf numFmtId="0" fontId="4" fillId="0" borderId="2" xfId="0" applyFont="1" applyBorder="1"/>
    <xf numFmtId="0" fontId="4" fillId="0" borderId="1" xfId="0" applyFont="1" applyBorder="1" applyAlignment="1">
      <alignment horizontal="left"/>
    </xf>
    <xf numFmtId="0" fontId="4" fillId="6" borderId="4" xfId="0" applyFont="1" applyFill="1" applyBorder="1" applyAlignment="1">
      <alignment horizontal="left" vertical="top"/>
    </xf>
    <xf numFmtId="0" fontId="9" fillId="0" borderId="1" xfId="0" applyFont="1" applyBorder="1" applyAlignment="1">
      <alignment horizontal="left" vertical="center"/>
    </xf>
    <xf numFmtId="0" fontId="11" fillId="0" borderId="0" xfId="0" applyFont="1"/>
    <xf numFmtId="0" fontId="5" fillId="0" borderId="1" xfId="0" applyFont="1" applyBorder="1" applyAlignment="1">
      <alignment horizontal="center" vertical="center"/>
    </xf>
    <xf numFmtId="0" fontId="4" fillId="0" borderId="20" xfId="0" applyFont="1" applyBorder="1"/>
    <xf numFmtId="1" fontId="4" fillId="0" borderId="1" xfId="1" applyNumberFormat="1" applyFont="1" applyBorder="1" applyAlignment="1">
      <alignment vertical="top"/>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6" fillId="4" borderId="38" xfId="0" applyFont="1" applyFill="1" applyBorder="1" applyAlignment="1">
      <alignment horizontal="center" vertical="center" wrapText="1"/>
    </xf>
    <xf numFmtId="9" fontId="4" fillId="0" borderId="0" xfId="1" applyFont="1"/>
    <xf numFmtId="0" fontId="4" fillId="0" borderId="0" xfId="0" applyFont="1" applyAlignment="1">
      <alignment horizontal="center" vertical="center"/>
    </xf>
    <xf numFmtId="0" fontId="4" fillId="0" borderId="0" xfId="0" applyFont="1" applyAlignment="1">
      <alignment vertical="top" wrapText="1"/>
    </xf>
    <xf numFmtId="0" fontId="10" fillId="0" borderId="4" xfId="0" applyFont="1" applyBorder="1" applyAlignment="1">
      <alignment horizontal="left" vertical="center"/>
    </xf>
    <xf numFmtId="9" fontId="8" fillId="0" borderId="4" xfId="1" applyFont="1" applyFill="1" applyBorder="1" applyAlignment="1">
      <alignment vertical="top"/>
    </xf>
    <xf numFmtId="9" fontId="4" fillId="0" borderId="4" xfId="1" applyFont="1" applyBorder="1" applyAlignment="1">
      <alignment vertical="top"/>
    </xf>
    <xf numFmtId="0" fontId="10"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4" xfId="0" applyFont="1" applyBorder="1"/>
    <xf numFmtId="0" fontId="4" fillId="0" borderId="35" xfId="0" applyFont="1" applyBorder="1"/>
    <xf numFmtId="0" fontId="5" fillId="0" borderId="36" xfId="0" applyFont="1" applyBorder="1" applyAlignment="1">
      <alignment horizontal="center" vertical="center"/>
    </xf>
    <xf numFmtId="0" fontId="6" fillId="4" borderId="40" xfId="0" applyFont="1" applyFill="1" applyBorder="1" applyAlignment="1">
      <alignment horizontal="center" vertical="center" wrapText="1"/>
    </xf>
    <xf numFmtId="0" fontId="10" fillId="0" borderId="41" xfId="0" applyFont="1" applyBorder="1" applyAlignment="1">
      <alignment vertical="top" wrapText="1"/>
    </xf>
    <xf numFmtId="0" fontId="8" fillId="0" borderId="41" xfId="0" applyFont="1" applyBorder="1" applyAlignment="1">
      <alignment vertical="top" wrapText="1"/>
    </xf>
    <xf numFmtId="0" fontId="4" fillId="0" borderId="41" xfId="0" applyFont="1" applyBorder="1" applyAlignment="1">
      <alignment vertical="top" wrapText="1"/>
    </xf>
    <xf numFmtId="0" fontId="4" fillId="0" borderId="41" xfId="0" applyFont="1" applyBorder="1"/>
    <xf numFmtId="0" fontId="10" fillId="0" borderId="41" xfId="0" applyFont="1" applyBorder="1" applyAlignment="1">
      <alignment horizontal="left" vertical="top" wrapText="1"/>
    </xf>
    <xf numFmtId="0" fontId="4" fillId="0" borderId="42" xfId="0" applyFont="1" applyBorder="1" applyAlignment="1">
      <alignment vertical="top" wrapText="1"/>
    </xf>
    <xf numFmtId="0" fontId="9" fillId="0" borderId="20" xfId="0" applyFont="1" applyBorder="1" applyAlignment="1">
      <alignment horizontal="left" vertical="center"/>
    </xf>
    <xf numFmtId="0" fontId="8" fillId="0" borderId="25" xfId="2" applyFont="1" applyFill="1" applyBorder="1" applyAlignment="1">
      <alignment vertical="top" wrapText="1"/>
    </xf>
    <xf numFmtId="0" fontId="8" fillId="0" borderId="1" xfId="2" applyFont="1" applyFill="1" applyBorder="1" applyAlignment="1">
      <alignment vertical="top" wrapText="1"/>
    </xf>
    <xf numFmtId="0" fontId="10" fillId="0" borderId="1" xfId="0" applyFont="1" applyBorder="1" applyAlignment="1">
      <alignment horizontal="left" vertical="center"/>
    </xf>
    <xf numFmtId="0" fontId="10" fillId="0" borderId="1" xfId="0" applyFont="1" applyBorder="1" applyAlignment="1">
      <alignment horizontal="right" vertical="center"/>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3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3" fontId="4" fillId="0" borderId="2" xfId="0" applyNumberFormat="1" applyFont="1" applyBorder="1" applyAlignment="1">
      <alignment horizontal="right" vertical="top"/>
    </xf>
    <xf numFmtId="0" fontId="10" fillId="0" borderId="2" xfId="0" applyFont="1" applyBorder="1" applyAlignment="1">
      <alignment vertical="top" wrapText="1"/>
    </xf>
    <xf numFmtId="3" fontId="10" fillId="0" borderId="2" xfId="0" applyNumberFormat="1" applyFont="1" applyBorder="1" applyAlignment="1">
      <alignment vertical="center" wrapText="1"/>
    </xf>
    <xf numFmtId="165" fontId="4" fillId="0" borderId="35" xfId="0" applyNumberFormat="1" applyFont="1" applyBorder="1"/>
    <xf numFmtId="2" fontId="4" fillId="0" borderId="35" xfId="0" applyNumberFormat="1" applyFont="1" applyBorder="1"/>
    <xf numFmtId="0" fontId="8" fillId="0" borderId="41" xfId="2" applyFont="1" applyFill="1" applyBorder="1" applyAlignment="1">
      <alignment vertical="top" wrapText="1"/>
    </xf>
    <xf numFmtId="165" fontId="7" fillId="0" borderId="36" xfId="0" applyNumberFormat="1" applyFont="1" applyBorder="1" applyAlignment="1">
      <alignment horizontal="center" vertical="center"/>
    </xf>
    <xf numFmtId="0" fontId="5" fillId="0" borderId="27" xfId="0" applyFont="1" applyBorder="1"/>
    <xf numFmtId="0" fontId="4" fillId="0" borderId="32" xfId="0" applyFont="1" applyBorder="1"/>
    <xf numFmtId="0" fontId="4" fillId="0" borderId="28" xfId="0" applyFont="1" applyBorder="1"/>
    <xf numFmtId="0" fontId="5" fillId="0" borderId="36" xfId="0" applyFont="1" applyBorder="1" applyAlignment="1">
      <alignment horizontal="center"/>
    </xf>
    <xf numFmtId="0" fontId="8" fillId="0" borderId="35" xfId="0" applyFont="1" applyBorder="1" applyAlignment="1">
      <alignment horizontal="center" vertical="center"/>
    </xf>
    <xf numFmtId="2" fontId="8" fillId="0" borderId="36" xfId="0" applyNumberFormat="1" applyFont="1" applyBorder="1" applyAlignment="1">
      <alignment horizontal="center" vertical="center"/>
    </xf>
    <xf numFmtId="0" fontId="4" fillId="0" borderId="26" xfId="0" applyFont="1" applyBorder="1" applyAlignment="1">
      <alignment horizontal="center" vertical="top"/>
    </xf>
    <xf numFmtId="1" fontId="4" fillId="0" borderId="35" xfId="0" applyNumberFormat="1" applyFont="1" applyBorder="1"/>
    <xf numFmtId="1" fontId="5" fillId="0" borderId="36" xfId="0" applyNumberFormat="1" applyFont="1" applyBorder="1" applyAlignment="1">
      <alignment horizontal="center"/>
    </xf>
    <xf numFmtId="0" fontId="4" fillId="0" borderId="35" xfId="0" applyFont="1" applyBorder="1" applyAlignment="1">
      <alignment horizontal="center"/>
    </xf>
    <xf numFmtId="1" fontId="4" fillId="0" borderId="35" xfId="0" applyNumberFormat="1" applyFont="1" applyBorder="1" applyAlignment="1">
      <alignment horizontal="center"/>
    </xf>
    <xf numFmtId="0" fontId="4" fillId="0" borderId="36" xfId="0" applyFont="1" applyBorder="1" applyAlignment="1">
      <alignment horizont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49" fontId="4" fillId="0" borderId="35" xfId="0" applyNumberFormat="1" applyFont="1" applyBorder="1" applyAlignment="1">
      <alignment horizontal="right"/>
    </xf>
    <xf numFmtId="0" fontId="12" fillId="0" borderId="41" xfId="2" applyFont="1" applyFill="1" applyBorder="1" applyAlignment="1">
      <alignment vertical="top" wrapText="1"/>
    </xf>
    <xf numFmtId="0" fontId="10" fillId="0" borderId="1" xfId="0" applyFont="1" applyBorder="1" applyAlignment="1">
      <alignment horizontal="left" vertical="top"/>
    </xf>
    <xf numFmtId="0" fontId="10" fillId="0" borderId="20" xfId="0" applyFont="1" applyBorder="1" applyAlignment="1">
      <alignment horizontal="left" vertical="top" wrapText="1"/>
    </xf>
    <xf numFmtId="0" fontId="10" fillId="0" borderId="41" xfId="0" applyFont="1" applyBorder="1" applyAlignment="1">
      <alignment horizontal="left" vertical="top"/>
    </xf>
    <xf numFmtId="3" fontId="10" fillId="0" borderId="2" xfId="0" applyNumberFormat="1" applyFont="1" applyBorder="1" applyAlignment="1">
      <alignment vertical="top" wrapText="1"/>
    </xf>
    <xf numFmtId="0" fontId="10" fillId="0" borderId="0" xfId="0" applyFont="1" applyAlignment="1">
      <alignment vertical="top"/>
    </xf>
    <xf numFmtId="3" fontId="8" fillId="0" borderId="1" xfId="0" applyNumberFormat="1" applyFont="1" applyBorder="1" applyAlignment="1">
      <alignment vertical="top" wrapText="1"/>
    </xf>
    <xf numFmtId="0" fontId="4" fillId="5" borderId="24" xfId="0" applyFont="1" applyFill="1" applyBorder="1" applyAlignment="1">
      <alignment vertical="top"/>
    </xf>
    <xf numFmtId="0" fontId="4" fillId="6" borderId="31" xfId="0" applyFont="1" applyFill="1" applyBorder="1" applyAlignment="1">
      <alignment vertical="top"/>
    </xf>
    <xf numFmtId="0" fontId="4" fillId="7" borderId="24" xfId="0" applyFont="1" applyFill="1" applyBorder="1" applyAlignment="1">
      <alignment vertical="top"/>
    </xf>
    <xf numFmtId="0" fontId="4" fillId="10" borderId="31" xfId="0" applyFont="1" applyFill="1" applyBorder="1" applyAlignment="1">
      <alignment vertical="top"/>
    </xf>
    <xf numFmtId="0" fontId="4" fillId="9" borderId="24" xfId="0" applyFont="1" applyFill="1" applyBorder="1" applyAlignment="1">
      <alignment vertical="top"/>
    </xf>
    <xf numFmtId="0" fontId="4" fillId="8" borderId="27" xfId="0" applyFont="1" applyFill="1" applyBorder="1" applyAlignment="1">
      <alignment vertical="top"/>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2" fillId="0" borderId="1" xfId="2" applyFont="1" applyFill="1" applyBorder="1" applyAlignment="1">
      <alignment horizontal="center"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4" fillId="0" borderId="0" xfId="0" applyFont="1" applyAlignment="1">
      <alignment wrapText="1"/>
    </xf>
    <xf numFmtId="49" fontId="4" fillId="0" borderId="0" xfId="0" applyNumberFormat="1" applyFont="1" applyAlignment="1">
      <alignment vertical="top" wrapText="1"/>
    </xf>
    <xf numFmtId="0" fontId="13" fillId="4" borderId="1" xfId="0" applyFont="1" applyFill="1" applyBorder="1" applyAlignment="1">
      <alignment horizontal="center" vertical="center"/>
    </xf>
    <xf numFmtId="3" fontId="13"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xf numFmtId="0" fontId="13" fillId="4" borderId="1" xfId="0" applyFont="1" applyFill="1" applyBorder="1" applyAlignment="1">
      <alignment horizontal="center" vertical="center" wrapText="1"/>
    </xf>
    <xf numFmtId="1" fontId="4" fillId="0" borderId="0" xfId="0" applyNumberFormat="1" applyFont="1"/>
    <xf numFmtId="0" fontId="13" fillId="4" borderId="0" xfId="0" applyFont="1" applyFill="1"/>
    <xf numFmtId="9" fontId="13" fillId="4" borderId="0" xfId="1" applyFont="1" applyFill="1"/>
    <xf numFmtId="9" fontId="13" fillId="4" borderId="0" xfId="0" applyNumberFormat="1" applyFont="1" applyFill="1"/>
    <xf numFmtId="0" fontId="4" fillId="0" borderId="15" xfId="0" applyFont="1" applyBorder="1" applyAlignment="1">
      <alignment vertical="center"/>
    </xf>
    <xf numFmtId="0" fontId="4" fillId="0" borderId="6" xfId="0" applyFont="1" applyBorder="1" applyAlignment="1">
      <alignment vertical="top"/>
    </xf>
    <xf numFmtId="0" fontId="4" fillId="0" borderId="3" xfId="0" applyFont="1" applyBorder="1"/>
    <xf numFmtId="165" fontId="4" fillId="0" borderId="32" xfId="0" applyNumberFormat="1" applyFont="1" applyBorder="1"/>
    <xf numFmtId="1" fontId="5" fillId="0" borderId="49" xfId="0" applyNumberFormat="1" applyFont="1" applyBorder="1" applyAlignment="1">
      <alignment horizontal="center" vertical="center"/>
    </xf>
    <xf numFmtId="165" fontId="4" fillId="0" borderId="28" xfId="0" applyNumberFormat="1" applyFont="1" applyBorder="1" applyAlignment="1">
      <alignment horizontal="center" vertical="center"/>
    </xf>
    <xf numFmtId="3" fontId="4" fillId="0" borderId="1" xfId="0" applyNumberFormat="1" applyFont="1" applyBorder="1"/>
    <xf numFmtId="165" fontId="10" fillId="0" borderId="1" xfId="0" applyNumberFormat="1" applyFont="1" applyBorder="1" applyAlignment="1">
      <alignment horizontal="right" vertical="top"/>
    </xf>
    <xf numFmtId="3" fontId="8" fillId="0" borderId="1" xfId="0" applyNumberFormat="1" applyFont="1" applyBorder="1" applyAlignment="1">
      <alignment vertical="top"/>
    </xf>
    <xf numFmtId="0" fontId="4" fillId="0" borderId="0" xfId="0" applyFont="1" applyAlignment="1">
      <alignment vertical="top"/>
    </xf>
    <xf numFmtId="0" fontId="10" fillId="0" borderId="20" xfId="0" applyFont="1" applyBorder="1" applyAlignment="1">
      <alignment horizontal="left" vertical="top"/>
    </xf>
    <xf numFmtId="0" fontId="4" fillId="0" borderId="21" xfId="0" applyFont="1" applyBorder="1"/>
    <xf numFmtId="0" fontId="12" fillId="0" borderId="1" xfId="2"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9" fillId="3" borderId="7" xfId="0" applyFont="1" applyFill="1" applyBorder="1" applyAlignment="1">
      <alignment horizontal="left" vertical="center"/>
    </xf>
    <xf numFmtId="0" fontId="9" fillId="3" borderId="1" xfId="0" applyFont="1" applyFill="1" applyBorder="1" applyAlignment="1">
      <alignment horizontal="left"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8" borderId="0" xfId="0" applyFont="1" applyFill="1" applyAlignment="1">
      <alignment horizontal="left" wrapText="1"/>
    </xf>
    <xf numFmtId="0" fontId="4" fillId="0" borderId="0" xfId="0" applyFont="1" applyAlignment="1">
      <alignment horizontal="left" vertical="top" wrapText="1"/>
    </xf>
    <xf numFmtId="49" fontId="4" fillId="0" borderId="34" xfId="0" applyNumberFormat="1" applyFont="1" applyBorder="1" applyAlignment="1">
      <alignment horizontal="left" vertical="top" wrapText="1"/>
    </xf>
    <xf numFmtId="49" fontId="4" fillId="0" borderId="35" xfId="0" applyNumberFormat="1" applyFont="1" applyBorder="1" applyAlignment="1">
      <alignment horizontal="left" vertical="top" wrapText="1"/>
    </xf>
    <xf numFmtId="49" fontId="4" fillId="0" borderId="36" xfId="0" applyNumberFormat="1" applyFont="1" applyBorder="1" applyAlignment="1">
      <alignment horizontal="left" vertical="top"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9" fontId="4" fillId="0" borderId="15" xfId="0" applyNumberFormat="1" applyFont="1" applyBorder="1" applyAlignment="1">
      <alignment horizontal="center" vertical="center"/>
    </xf>
    <xf numFmtId="0" fontId="4" fillId="0" borderId="12" xfId="0" applyFont="1" applyBorder="1" applyAlignment="1">
      <alignment horizontal="center" vertical="center"/>
    </xf>
    <xf numFmtId="9" fontId="4" fillId="0" borderId="12" xfId="0" applyNumberFormat="1" applyFont="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9" fontId="8" fillId="0" borderId="15" xfId="0" applyNumberFormat="1" applyFont="1" applyBorder="1" applyAlignment="1">
      <alignment horizontal="center" vertical="center" wrapText="1"/>
    </xf>
    <xf numFmtId="9" fontId="8" fillId="0" borderId="12" xfId="0" applyNumberFormat="1" applyFont="1" applyBorder="1" applyAlignment="1">
      <alignment horizontal="center" vertical="center" wrapText="1"/>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4" fillId="0" borderId="15" xfId="0" applyFont="1" applyBorder="1" applyAlignment="1">
      <alignment horizontal="right" vertical="center"/>
    </xf>
    <xf numFmtId="0" fontId="4" fillId="0" borderId="12"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center" vertical="center"/>
    </xf>
    <xf numFmtId="0" fontId="5" fillId="0" borderId="29" xfId="0" applyFont="1" applyBorder="1" applyAlignment="1">
      <alignment horizontal="left" vertical="top"/>
    </xf>
    <xf numFmtId="0" fontId="5" fillId="0" borderId="17" xfId="0" applyFont="1" applyBorder="1" applyAlignment="1">
      <alignment horizontal="left" vertical="top"/>
    </xf>
    <xf numFmtId="0" fontId="5" fillId="0" borderId="30" xfId="0" applyFont="1" applyBorder="1" applyAlignment="1">
      <alignment horizontal="left" vertical="top"/>
    </xf>
    <xf numFmtId="0" fontId="4" fillId="0" borderId="13" xfId="0" applyFont="1" applyBorder="1" applyAlignment="1">
      <alignment horizontal="left" vertical="top"/>
    </xf>
    <xf numFmtId="0" fontId="4" fillId="0" borderId="25" xfId="0" applyFont="1" applyBorder="1" applyAlignment="1">
      <alignment horizontal="left" vertical="top"/>
    </xf>
    <xf numFmtId="0" fontId="4" fillId="0" borderId="32" xfId="0" applyFont="1" applyBorder="1" applyAlignment="1">
      <alignment horizontal="left" vertical="top"/>
    </xf>
    <xf numFmtId="0" fontId="4" fillId="0" borderId="28" xfId="0" applyFont="1" applyBorder="1" applyAlignment="1">
      <alignment horizontal="left" vertical="top"/>
    </xf>
    <xf numFmtId="9" fontId="4" fillId="0" borderId="6" xfId="0" applyNumberFormat="1" applyFont="1" applyBorder="1" applyAlignment="1">
      <alignment horizontal="center" vertical="center"/>
    </xf>
    <xf numFmtId="0" fontId="5" fillId="0" borderId="33" xfId="0" applyFont="1" applyBorder="1" applyAlignment="1">
      <alignment horizontal="center" vertical="center" wrapText="1"/>
    </xf>
    <xf numFmtId="9" fontId="4" fillId="0" borderId="6"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50" xfId="0" applyFont="1" applyBorder="1" applyAlignment="1">
      <alignment horizontal="right" vertical="center"/>
    </xf>
    <xf numFmtId="0" fontId="4" fillId="0" borderId="20" xfId="0" applyFont="1" applyBorder="1" applyAlignment="1">
      <alignment horizontal="right" vertical="center"/>
    </xf>
    <xf numFmtId="0" fontId="4" fillId="0" borderId="37" xfId="0" applyFont="1" applyBorder="1" applyAlignment="1">
      <alignment horizontal="right" vertical="center"/>
    </xf>
    <xf numFmtId="9" fontId="4" fillId="0" borderId="1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165"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165" fontId="4" fillId="0" borderId="2" xfId="0" applyNumberFormat="1" applyFont="1" applyBorder="1" applyAlignment="1">
      <alignment horizontal="center" vertical="center"/>
    </xf>
    <xf numFmtId="165" fontId="4" fillId="0" borderId="12" xfId="0" applyNumberFormat="1" applyFont="1" applyBorder="1" applyAlignment="1">
      <alignment horizontal="center" vertical="center"/>
    </xf>
    <xf numFmtId="0" fontId="4" fillId="0" borderId="7"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4" fillId="0" borderId="20" xfId="0" applyFont="1" applyBorder="1" applyAlignment="1">
      <alignment horizontal="left" vertical="center" wrapText="1"/>
    </xf>
    <xf numFmtId="0" fontId="10" fillId="0" borderId="20" xfId="0" applyFont="1" applyBorder="1" applyAlignment="1">
      <alignment horizontal="left" vertical="center" wrapText="1"/>
    </xf>
    <xf numFmtId="0" fontId="4" fillId="0" borderId="1" xfId="0" applyFont="1" applyBorder="1" applyAlignment="1">
      <alignment horizontal="left" vertical="top" wrapText="1"/>
    </xf>
    <xf numFmtId="2" fontId="4" fillId="0" borderId="1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20" xfId="0" applyFont="1" applyBorder="1" applyAlignment="1">
      <alignment horizontal="left" vertical="top" wrapText="1"/>
    </xf>
    <xf numFmtId="0" fontId="5" fillId="8" borderId="0" xfId="0" applyFont="1" applyFill="1" applyAlignment="1">
      <alignment horizontal="center"/>
    </xf>
    <xf numFmtId="2" fontId="4"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center" vertical="center"/>
    </xf>
    <xf numFmtId="165" fontId="10" fillId="0" borderId="2" xfId="0" applyNumberFormat="1" applyFont="1" applyBorder="1" applyAlignment="1">
      <alignment horizontal="center" vertical="center"/>
    </xf>
    <xf numFmtId="165" fontId="10" fillId="0" borderId="12" xfId="0" applyNumberFormat="1" applyFont="1" applyBorder="1" applyAlignment="1">
      <alignment horizontal="center" vertical="center"/>
    </xf>
    <xf numFmtId="165" fontId="10" fillId="0" borderId="16" xfId="0" applyNumberFormat="1" applyFont="1" applyBorder="1" applyAlignment="1">
      <alignment horizontal="center" vertical="center"/>
    </xf>
    <xf numFmtId="0" fontId="10" fillId="0" borderId="3" xfId="0" applyFont="1" applyBorder="1" applyAlignment="1">
      <alignment horizontal="center" vertical="center"/>
    </xf>
    <xf numFmtId="0" fontId="9" fillId="3" borderId="41" xfId="0" applyFont="1" applyFill="1" applyBorder="1" applyAlignment="1">
      <alignment horizontal="left" vertical="center"/>
    </xf>
    <xf numFmtId="165" fontId="4" fillId="0" borderId="2" xfId="0" applyNumberFormat="1" applyFont="1" applyBorder="1" applyAlignment="1">
      <alignment horizontal="center" vertical="center" wrapText="1"/>
    </xf>
    <xf numFmtId="165" fontId="4" fillId="0" borderId="1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165" fontId="4" fillId="0" borderId="16" xfId="0" applyNumberFormat="1" applyFont="1" applyBorder="1" applyAlignment="1">
      <alignment horizontal="center" vertical="center" wrapText="1"/>
    </xf>
    <xf numFmtId="0" fontId="9" fillId="3" borderId="46" xfId="0" applyFont="1" applyFill="1" applyBorder="1" applyAlignment="1">
      <alignment horizontal="left" vertical="center"/>
    </xf>
    <xf numFmtId="0" fontId="9" fillId="3" borderId="47" xfId="0" applyFont="1" applyFill="1" applyBorder="1" applyAlignment="1">
      <alignment horizontal="left" vertical="center"/>
    </xf>
    <xf numFmtId="0" fontId="9" fillId="3" borderId="48" xfId="0" applyFont="1" applyFill="1" applyBorder="1" applyAlignment="1">
      <alignment horizontal="left" vertical="center"/>
    </xf>
    <xf numFmtId="0" fontId="10" fillId="0" borderId="4"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xf>
    <xf numFmtId="165" fontId="10" fillId="0" borderId="1" xfId="0" applyNumberFormat="1" applyFont="1" applyBorder="1" applyAlignment="1">
      <alignment horizontal="center" vertical="center"/>
    </xf>
    <xf numFmtId="0" fontId="9" fillId="0" borderId="12" xfId="0" applyFont="1" applyBorder="1" applyAlignment="1">
      <alignment horizontal="center" vertical="center"/>
    </xf>
    <xf numFmtId="0" fontId="4" fillId="0" borderId="8" xfId="0" applyFont="1" applyBorder="1" applyAlignment="1">
      <alignment horizontal="center" vertical="center" wrapText="1"/>
    </xf>
  </cellXfs>
  <cellStyles count="6">
    <cellStyle name="Collegamento ipertestuale" xfId="2" builtinId="8"/>
    <cellStyle name="Normale" xfId="0" builtinId="0"/>
    <cellStyle name="Percentuale" xfId="1" builtinId="5"/>
    <cellStyle name="Valuta" xfId="3" builtinId="4"/>
    <cellStyle name="Valuta 2" xfId="4" xr:uid="{61061EAE-3E1F-4EC3-BF8B-2525A18A9493}"/>
    <cellStyle name="Valuta 3" xfId="5" xr:uid="{2FD0EBFD-18B8-44F9-B31E-3C79D80327BB}"/>
  </cellStyles>
  <dxfs count="0"/>
  <tableStyles count="0" defaultTableStyle="TableStyleMedium2" defaultPivotStyle="PivotStyleLight16"/>
  <colors>
    <mruColors>
      <color rgb="FFCCECFF"/>
      <color rgb="FFFFFFCC"/>
      <color rgb="FFFFCC66"/>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ontent.gruppoa2a.it/sites/default/files/2023-12/A2A-green-bond-report-issuance-2023.pdf" TargetMode="External"/><Relationship Id="rId7" Type="http://schemas.openxmlformats.org/officeDocument/2006/relationships/hyperlink" Target="https://content.gruppoa2a.it/sites/default/files/2025-12/green-bond-report-issuances-2023-2025.pdf" TargetMode="External"/><Relationship Id="rId2" Type="http://schemas.openxmlformats.org/officeDocument/2006/relationships/hyperlink" Target="https://content.gruppoa2a.it/sites/default/files/2023-06/A2A-green-bond-report-issuance-2021.pdf" TargetMode="External"/><Relationship Id="rId1" Type="http://schemas.openxmlformats.org/officeDocument/2006/relationships/hyperlink" Target="https://content.gruppoa2a.it/sites/default/files/2023-06/A2A-green-bond-report-issuance-2019.pdf" TargetMode="External"/><Relationship Id="rId6" Type="http://schemas.openxmlformats.org/officeDocument/2006/relationships/hyperlink" Target="https://content.gruppoa2a.it/sites/default/files/2024-12/green-bond-2024.pdf" TargetMode="External"/><Relationship Id="rId5" Type="http://schemas.openxmlformats.org/officeDocument/2006/relationships/hyperlink" Target="https://content.gruppoa2a.it/sites/default/files/2024-12/green-bond-2024.pdf" TargetMode="External"/><Relationship Id="rId4" Type="http://schemas.openxmlformats.org/officeDocument/2006/relationships/hyperlink" Target="https://content.gruppoa2a.it/sites/default/files/2023-12/A2A-green-bond-report-issuance-20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gruppoa2a.it/en/what-we-do/district-hea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E98F6-152B-4C42-AD72-7A16B4BCD374}">
  <dimension ref="A1:N23"/>
  <sheetViews>
    <sheetView showGridLines="0" topLeftCell="A7" zoomScale="70" zoomScaleNormal="70" workbookViewId="0">
      <selection activeCell="N10" sqref="N10"/>
    </sheetView>
  </sheetViews>
  <sheetFormatPr defaultColWidth="9.1796875" defaultRowHeight="14" x14ac:dyDescent="0.3"/>
  <cols>
    <col min="1" max="1" width="22.1796875" style="1" customWidth="1"/>
    <col min="2" max="2" width="23" style="1" customWidth="1"/>
    <col min="3" max="3" width="9.26953125" style="1" bestFit="1" customWidth="1"/>
    <col min="4" max="4" width="12.26953125" style="1" customWidth="1"/>
    <col min="5" max="6" width="13.54296875" style="1" bestFit="1" customWidth="1"/>
    <col min="7" max="7" width="11.26953125" style="1" customWidth="1"/>
    <col min="8" max="8" width="15.7265625" style="1" customWidth="1"/>
    <col min="9" max="9" width="16.453125" style="1" customWidth="1"/>
    <col min="10" max="10" width="15.81640625" style="1" customWidth="1"/>
    <col min="11" max="11" width="22.7265625" style="1" customWidth="1"/>
    <col min="12" max="12" width="46.453125" style="1" customWidth="1"/>
    <col min="13" max="16384" width="9.1796875" style="1"/>
  </cols>
  <sheetData>
    <row r="1" spans="1:14" x14ac:dyDescent="0.3">
      <c r="A1" s="2" t="s">
        <v>449</v>
      </c>
      <c r="B1" s="2"/>
      <c r="C1" s="3"/>
      <c r="D1" s="3"/>
      <c r="E1" s="3"/>
      <c r="F1" s="3"/>
      <c r="G1" s="3"/>
      <c r="H1" s="3"/>
      <c r="I1" s="3"/>
      <c r="J1" s="3"/>
      <c r="K1" s="3"/>
      <c r="L1" s="3"/>
    </row>
    <row r="2" spans="1:14" x14ac:dyDescent="0.3">
      <c r="A2" s="4"/>
      <c r="B2" s="4"/>
    </row>
    <row r="3" spans="1:14" ht="52.5" customHeight="1" x14ac:dyDescent="0.3">
      <c r="A3" s="258" t="s">
        <v>761</v>
      </c>
      <c r="B3" s="258"/>
      <c r="C3" s="258"/>
      <c r="D3" s="258"/>
      <c r="E3" s="258"/>
      <c r="F3" s="258"/>
      <c r="G3" s="258"/>
      <c r="H3" s="258"/>
      <c r="I3" s="258"/>
      <c r="J3" s="258"/>
      <c r="K3" s="258"/>
      <c r="L3" s="258"/>
      <c r="M3" s="258"/>
      <c r="N3" s="258"/>
    </row>
    <row r="4" spans="1:14" ht="61.5" customHeight="1" x14ac:dyDescent="0.3">
      <c r="A4" s="231" t="s">
        <v>485</v>
      </c>
      <c r="B4" s="231" t="s">
        <v>729</v>
      </c>
      <c r="C4" s="231" t="s">
        <v>486</v>
      </c>
      <c r="D4" s="231" t="s">
        <v>487</v>
      </c>
      <c r="E4" s="231" t="s">
        <v>488</v>
      </c>
      <c r="F4" s="231" t="s">
        <v>489</v>
      </c>
      <c r="G4" s="231" t="s">
        <v>709</v>
      </c>
      <c r="H4" s="231" t="s">
        <v>490</v>
      </c>
      <c r="I4" s="231" t="s">
        <v>523</v>
      </c>
      <c r="J4" s="231" t="s">
        <v>491</v>
      </c>
      <c r="K4" s="231" t="s">
        <v>492</v>
      </c>
      <c r="L4" s="231" t="s">
        <v>493</v>
      </c>
    </row>
    <row r="5" spans="1:14" ht="42" x14ac:dyDescent="0.3">
      <c r="A5" s="219" t="s">
        <v>494</v>
      </c>
      <c r="B5" s="219" t="s">
        <v>730</v>
      </c>
      <c r="C5" s="219">
        <v>400</v>
      </c>
      <c r="D5" s="219">
        <v>10</v>
      </c>
      <c r="E5" s="220">
        <v>43662</v>
      </c>
      <c r="F5" s="220">
        <v>47315</v>
      </c>
      <c r="G5" s="219">
        <v>394</v>
      </c>
      <c r="H5" s="219">
        <v>394</v>
      </c>
      <c r="I5" s="219">
        <v>0</v>
      </c>
      <c r="J5" s="221" t="s">
        <v>317</v>
      </c>
      <c r="K5" s="74" t="s">
        <v>711</v>
      </c>
      <c r="L5" s="222" t="s">
        <v>495</v>
      </c>
    </row>
    <row r="6" spans="1:14" ht="42" x14ac:dyDescent="0.3">
      <c r="A6" s="219" t="s">
        <v>496</v>
      </c>
      <c r="B6" s="219" t="s">
        <v>730</v>
      </c>
      <c r="C6" s="219">
        <v>500</v>
      </c>
      <c r="D6" s="219">
        <v>12</v>
      </c>
      <c r="E6" s="220">
        <v>44502</v>
      </c>
      <c r="F6" s="220">
        <v>48885</v>
      </c>
      <c r="G6" s="219">
        <v>495</v>
      </c>
      <c r="H6" s="219">
        <v>495</v>
      </c>
      <c r="I6" s="219">
        <v>0</v>
      </c>
      <c r="J6" s="221" t="s">
        <v>317</v>
      </c>
      <c r="K6" s="74" t="s">
        <v>712</v>
      </c>
      <c r="L6" s="222" t="s">
        <v>497</v>
      </c>
    </row>
    <row r="7" spans="1:14" ht="70" x14ac:dyDescent="0.3">
      <c r="A7" s="219" t="s">
        <v>498</v>
      </c>
      <c r="B7" s="219" t="s">
        <v>730</v>
      </c>
      <c r="C7" s="219">
        <v>600</v>
      </c>
      <c r="D7" s="219">
        <v>4</v>
      </c>
      <c r="E7" s="220">
        <v>44727</v>
      </c>
      <c r="F7" s="220">
        <v>46188</v>
      </c>
      <c r="G7" s="219">
        <v>597</v>
      </c>
      <c r="H7" s="219">
        <v>597</v>
      </c>
      <c r="I7" s="219">
        <v>0</v>
      </c>
      <c r="J7" s="221" t="s">
        <v>317</v>
      </c>
      <c r="K7" s="74" t="s">
        <v>713</v>
      </c>
      <c r="L7" s="222" t="s">
        <v>522</v>
      </c>
    </row>
    <row r="8" spans="1:14" ht="70" x14ac:dyDescent="0.3">
      <c r="A8" s="219" t="s">
        <v>499</v>
      </c>
      <c r="B8" s="219" t="s">
        <v>730</v>
      </c>
      <c r="C8" s="219">
        <v>650</v>
      </c>
      <c r="D8" s="219">
        <v>8</v>
      </c>
      <c r="E8" s="220">
        <v>44823</v>
      </c>
      <c r="F8" s="220">
        <v>47745</v>
      </c>
      <c r="G8" s="219">
        <v>647</v>
      </c>
      <c r="H8" s="219">
        <v>647</v>
      </c>
      <c r="I8" s="219">
        <v>0</v>
      </c>
      <c r="J8" s="221" t="s">
        <v>317</v>
      </c>
      <c r="K8" s="74" t="s">
        <v>713</v>
      </c>
      <c r="L8" s="222" t="s">
        <v>522</v>
      </c>
    </row>
    <row r="9" spans="1:14" ht="70" x14ac:dyDescent="0.3">
      <c r="A9" s="219" t="s">
        <v>500</v>
      </c>
      <c r="B9" s="219" t="s">
        <v>730</v>
      </c>
      <c r="C9" s="219">
        <v>500</v>
      </c>
      <c r="D9" s="219">
        <v>11</v>
      </c>
      <c r="E9" s="220">
        <v>44960</v>
      </c>
      <c r="F9" s="220">
        <v>48978</v>
      </c>
      <c r="G9" s="219">
        <v>493</v>
      </c>
      <c r="H9" s="219">
        <v>493</v>
      </c>
      <c r="I9" s="219">
        <v>236</v>
      </c>
      <c r="J9" s="221" t="s">
        <v>317</v>
      </c>
      <c r="K9" s="74" t="s">
        <v>714</v>
      </c>
      <c r="L9" s="222" t="s">
        <v>765</v>
      </c>
    </row>
    <row r="10" spans="1:14" ht="70" x14ac:dyDescent="0.3">
      <c r="A10" s="219" t="s">
        <v>501</v>
      </c>
      <c r="B10" s="219" t="s">
        <v>731</v>
      </c>
      <c r="C10" s="219">
        <v>750</v>
      </c>
      <c r="D10" s="221" t="s">
        <v>502</v>
      </c>
      <c r="E10" s="220">
        <v>45454</v>
      </c>
      <c r="F10" s="219" t="s">
        <v>503</v>
      </c>
      <c r="G10" s="219">
        <v>742</v>
      </c>
      <c r="H10" s="219">
        <v>742</v>
      </c>
      <c r="I10" s="219">
        <v>545</v>
      </c>
      <c r="J10" s="221" t="s">
        <v>317</v>
      </c>
      <c r="K10" s="74" t="s">
        <v>714</v>
      </c>
      <c r="L10" s="222" t="s">
        <v>765</v>
      </c>
    </row>
    <row r="11" spans="1:14" ht="42" x14ac:dyDescent="0.3">
      <c r="A11" s="219" t="s">
        <v>521</v>
      </c>
      <c r="B11" s="219" t="s">
        <v>732</v>
      </c>
      <c r="C11" s="219">
        <v>500</v>
      </c>
      <c r="D11" s="221">
        <v>10</v>
      </c>
      <c r="E11" s="220">
        <v>45687</v>
      </c>
      <c r="F11" s="220">
        <v>49339</v>
      </c>
      <c r="G11" s="219">
        <v>494</v>
      </c>
      <c r="H11" s="219">
        <v>68</v>
      </c>
      <c r="I11" s="219">
        <v>68</v>
      </c>
      <c r="J11" s="219">
        <v>426</v>
      </c>
      <c r="K11" s="74" t="s">
        <v>715</v>
      </c>
      <c r="L11" s="248" t="s">
        <v>766</v>
      </c>
    </row>
    <row r="12" spans="1:14" x14ac:dyDescent="0.3">
      <c r="A12" s="219" t="s">
        <v>764</v>
      </c>
      <c r="B12" s="219" t="s">
        <v>762</v>
      </c>
      <c r="C12" s="219">
        <v>155</v>
      </c>
      <c r="D12" s="221">
        <v>10</v>
      </c>
      <c r="E12" s="220">
        <v>45953</v>
      </c>
      <c r="F12" s="220">
        <v>49605</v>
      </c>
      <c r="G12" s="219">
        <v>154</v>
      </c>
      <c r="H12" s="219">
        <v>0</v>
      </c>
      <c r="I12" s="219">
        <v>0</v>
      </c>
      <c r="J12" s="219">
        <v>154</v>
      </c>
      <c r="K12" s="74"/>
      <c r="L12" s="74"/>
    </row>
    <row r="13" spans="1:14" x14ac:dyDescent="0.3">
      <c r="A13" s="219" t="s">
        <v>763</v>
      </c>
      <c r="B13" s="219" t="s">
        <v>732</v>
      </c>
      <c r="C13" s="219">
        <v>500</v>
      </c>
      <c r="D13" s="221">
        <v>6.5</v>
      </c>
      <c r="E13" s="220">
        <v>45985</v>
      </c>
      <c r="F13" s="220">
        <v>48358</v>
      </c>
      <c r="G13" s="219">
        <v>496</v>
      </c>
      <c r="H13" s="219">
        <v>0</v>
      </c>
      <c r="I13" s="219">
        <v>0</v>
      </c>
      <c r="J13" s="219">
        <v>496</v>
      </c>
      <c r="K13" s="74"/>
      <c r="L13" s="74"/>
    </row>
    <row r="14" spans="1:14" x14ac:dyDescent="0.3">
      <c r="A14" s="227" t="s">
        <v>504</v>
      </c>
      <c r="B14" s="227"/>
      <c r="C14" s="228">
        <f>+SUM(C5:C13)</f>
        <v>4555</v>
      </c>
      <c r="D14" s="229"/>
      <c r="E14" s="229"/>
      <c r="F14" s="229"/>
      <c r="G14" s="228">
        <f>+SUM(G5:G13)</f>
        <v>4512</v>
      </c>
      <c r="H14" s="228">
        <f t="shared" ref="H14:J14" si="0">+SUM(H5:H13)</f>
        <v>3436</v>
      </c>
      <c r="I14" s="228">
        <f t="shared" si="0"/>
        <v>849</v>
      </c>
      <c r="J14" s="228">
        <f t="shared" si="0"/>
        <v>1076</v>
      </c>
      <c r="K14" s="230"/>
      <c r="L14" s="230"/>
    </row>
    <row r="15" spans="1:14" x14ac:dyDescent="0.3">
      <c r="A15" s="223"/>
      <c r="B15" s="223"/>
      <c r="C15" s="223"/>
      <c r="D15" s="223"/>
      <c r="E15" s="224"/>
      <c r="F15" s="223"/>
      <c r="G15" s="223"/>
      <c r="H15" s="223"/>
      <c r="I15" s="223"/>
      <c r="J15" s="223"/>
    </row>
    <row r="16" spans="1:14" x14ac:dyDescent="0.3">
      <c r="A16" s="223"/>
      <c r="B16" s="223"/>
      <c r="C16" s="223"/>
      <c r="D16" s="223"/>
      <c r="E16" s="224"/>
      <c r="F16" s="223"/>
      <c r="G16" s="223"/>
      <c r="H16" s="223"/>
      <c r="I16" s="223"/>
      <c r="J16" s="223"/>
    </row>
    <row r="17" spans="1:14" ht="38.25" customHeight="1" x14ac:dyDescent="0.3">
      <c r="A17" s="258" t="s">
        <v>520</v>
      </c>
      <c r="B17" s="258"/>
      <c r="C17" s="258"/>
      <c r="D17" s="258"/>
      <c r="E17" s="258"/>
      <c r="F17" s="258"/>
      <c r="G17" s="258"/>
      <c r="H17" s="258"/>
      <c r="I17" s="258"/>
      <c r="J17" s="258"/>
      <c r="K17" s="258"/>
      <c r="L17" s="258"/>
      <c r="M17" s="154"/>
      <c r="N17" s="154"/>
    </row>
    <row r="18" spans="1:14" x14ac:dyDescent="0.3">
      <c r="A18" s="225"/>
      <c r="B18" s="225"/>
    </row>
    <row r="19" spans="1:14" x14ac:dyDescent="0.3">
      <c r="A19" s="257" t="s">
        <v>505</v>
      </c>
      <c r="B19" s="257"/>
      <c r="C19" s="257"/>
      <c r="D19" s="257"/>
      <c r="E19" s="257"/>
      <c r="F19" s="257"/>
      <c r="G19" s="257"/>
      <c r="H19" s="257"/>
      <c r="I19" s="257"/>
      <c r="J19" s="257"/>
      <c r="K19" s="257"/>
      <c r="L19" s="257"/>
    </row>
    <row r="20" spans="1:14" ht="14.5" thickBot="1" x14ac:dyDescent="0.35">
      <c r="A20" s="225"/>
      <c r="B20" s="225"/>
    </row>
    <row r="21" spans="1:14" ht="137.25" customHeight="1" thickBot="1" x14ac:dyDescent="0.35">
      <c r="A21" s="259" t="s">
        <v>710</v>
      </c>
      <c r="B21" s="260"/>
      <c r="C21" s="260"/>
      <c r="D21" s="260"/>
      <c r="E21" s="260"/>
      <c r="F21" s="260"/>
      <c r="G21" s="260"/>
      <c r="H21" s="260"/>
      <c r="I21" s="260"/>
      <c r="J21" s="260"/>
      <c r="K21" s="260"/>
      <c r="L21" s="261"/>
      <c r="M21" s="226"/>
      <c r="N21" s="226"/>
    </row>
    <row r="23" spans="1:14" x14ac:dyDescent="0.3">
      <c r="A23" s="258"/>
      <c r="B23" s="258"/>
      <c r="C23" s="258"/>
      <c r="D23" s="258"/>
      <c r="E23" s="258"/>
      <c r="F23" s="258"/>
      <c r="G23" s="258"/>
      <c r="H23" s="258"/>
      <c r="I23" s="258"/>
      <c r="J23" s="258"/>
      <c r="K23" s="258"/>
      <c r="L23" s="258"/>
    </row>
  </sheetData>
  <mergeCells count="5">
    <mergeCell ref="A19:L19"/>
    <mergeCell ref="A17:L17"/>
    <mergeCell ref="A21:L21"/>
    <mergeCell ref="A23:L23"/>
    <mergeCell ref="A3:N3"/>
  </mergeCells>
  <phoneticPr fontId="1" type="noConversion"/>
  <hyperlinks>
    <hyperlink ref="L5" r:id="rId1" xr:uid="{7EB17609-6668-4844-AD1F-A47C1113595F}"/>
    <hyperlink ref="L6" r:id="rId2" xr:uid="{168FDF7A-7AD8-4AEC-94EE-DC3F3E1B87CF}"/>
    <hyperlink ref="L7" r:id="rId3" display="https://content.gruppoa2a.it/sites/default/files/2023-12/A2A-green-bond-report-issuance-2023.pdf " xr:uid="{993A77C9-30B2-40BB-A313-B9249D722987}"/>
    <hyperlink ref="L8" r:id="rId4" display="https://content.gruppoa2a.it/sites/default/files/2023-12/A2A-green-bond-report-issuance-2023.pdf " xr:uid="{DD644833-9C7E-47C4-9A20-7A403B70038A}"/>
    <hyperlink ref="L9" r:id="rId5" display="https://content.gruppoa2a.it/sites/default/files/2024-12/green-bond-2024.pdf" xr:uid="{B4A2C2F4-32C9-4C13-B45F-165057EB743B}"/>
    <hyperlink ref="L10" r:id="rId6" display="https://content.gruppoa2a.it/sites/default/files/2024-12/green-bond-2024.pdf" xr:uid="{13C8CBE0-9E4F-42BF-93F7-29F54EF4EB60}"/>
    <hyperlink ref="L11" r:id="rId7" xr:uid="{0D66F3A2-FF66-4314-AC8B-FF7B932A9ACA}"/>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6FDC-530F-4D50-ACB4-9D73497DE244}">
  <dimension ref="A1:J117"/>
  <sheetViews>
    <sheetView showGridLines="0" zoomScale="80" zoomScaleNormal="80" workbookViewId="0">
      <pane ySplit="11" topLeftCell="A12" activePane="bottomLeft" state="frozen"/>
      <selection pane="bottomLeft" activeCell="M26" sqref="M26"/>
    </sheetView>
  </sheetViews>
  <sheetFormatPr defaultColWidth="9.1796875" defaultRowHeight="14" x14ac:dyDescent="0.3"/>
  <cols>
    <col min="1" max="1" width="25.26953125" style="1" customWidth="1"/>
    <col min="2" max="2" width="40.1796875" style="1" customWidth="1"/>
    <col min="3" max="3" width="19.453125" style="1" customWidth="1"/>
    <col min="4" max="4" width="92" style="1" customWidth="1"/>
    <col min="5" max="5" width="52.7265625" style="1" customWidth="1"/>
    <col min="6" max="6" width="20.7265625" style="1" customWidth="1"/>
    <col min="7" max="7" width="15.1796875" style="1" customWidth="1"/>
    <col min="8" max="8" width="15.81640625" style="1" customWidth="1"/>
    <col min="9" max="9" width="15.54296875" style="1" customWidth="1"/>
    <col min="10" max="10" width="16.1796875" style="1" customWidth="1"/>
    <col min="11" max="11" width="9.81640625" style="1" bestFit="1" customWidth="1"/>
    <col min="12" max="16384" width="9.1796875" style="1"/>
  </cols>
  <sheetData>
    <row r="1" spans="1:10" x14ac:dyDescent="0.3">
      <c r="A1" s="2" t="s">
        <v>507</v>
      </c>
      <c r="B1" s="3"/>
      <c r="C1" s="3"/>
      <c r="D1" s="3"/>
      <c r="E1" s="3"/>
      <c r="F1" s="3"/>
      <c r="G1" s="3"/>
      <c r="H1" s="3"/>
      <c r="I1" s="3"/>
      <c r="J1" s="3"/>
    </row>
    <row r="2" spans="1:10" ht="14.5" thickBot="1" x14ac:dyDescent="0.35"/>
    <row r="3" spans="1:10" x14ac:dyDescent="0.3">
      <c r="A3" s="285" t="s">
        <v>506</v>
      </c>
      <c r="B3" s="286"/>
      <c r="C3" s="286"/>
      <c r="D3" s="287"/>
    </row>
    <row r="4" spans="1:10" x14ac:dyDescent="0.3">
      <c r="A4" s="213"/>
      <c r="B4" s="288" t="s">
        <v>419</v>
      </c>
      <c r="C4" s="288"/>
      <c r="D4" s="289"/>
    </row>
    <row r="5" spans="1:10" x14ac:dyDescent="0.3">
      <c r="A5" s="214"/>
      <c r="B5" s="288" t="s">
        <v>420</v>
      </c>
      <c r="C5" s="288"/>
      <c r="D5" s="289"/>
    </row>
    <row r="6" spans="1:10" x14ac:dyDescent="0.3">
      <c r="A6" s="215"/>
      <c r="B6" s="288" t="s">
        <v>716</v>
      </c>
      <c r="C6" s="288"/>
      <c r="D6" s="289"/>
    </row>
    <row r="7" spans="1:10" x14ac:dyDescent="0.3">
      <c r="A7" s="216"/>
      <c r="B7" s="288" t="s">
        <v>717</v>
      </c>
      <c r="C7" s="288"/>
      <c r="D7" s="289"/>
    </row>
    <row r="8" spans="1:10" x14ac:dyDescent="0.3">
      <c r="A8" s="217"/>
      <c r="B8" s="288" t="s">
        <v>727</v>
      </c>
      <c r="C8" s="288"/>
      <c r="D8" s="289"/>
    </row>
    <row r="9" spans="1:10" ht="14.5" thickBot="1" x14ac:dyDescent="0.35">
      <c r="A9" s="218"/>
      <c r="B9" s="290" t="s">
        <v>718</v>
      </c>
      <c r="C9" s="290"/>
      <c r="D9" s="291"/>
    </row>
    <row r="11" spans="1:10" ht="42.5" thickBot="1" x14ac:dyDescent="0.35">
      <c r="A11" s="5" t="s">
        <v>1</v>
      </c>
      <c r="B11" s="5" t="s">
        <v>0</v>
      </c>
      <c r="C11" s="5" t="s">
        <v>473</v>
      </c>
      <c r="D11" s="5" t="s">
        <v>448</v>
      </c>
      <c r="E11" s="5" t="s">
        <v>2</v>
      </c>
      <c r="F11" s="5" t="s">
        <v>474</v>
      </c>
      <c r="G11" s="5" t="s">
        <v>462</v>
      </c>
      <c r="H11" s="5" t="s">
        <v>476</v>
      </c>
      <c r="I11" s="5" t="s">
        <v>477</v>
      </c>
      <c r="J11" s="5" t="s">
        <v>478</v>
      </c>
    </row>
    <row r="12" spans="1:10" x14ac:dyDescent="0.3">
      <c r="A12" s="262" t="s">
        <v>508</v>
      </c>
      <c r="B12" s="6" t="s">
        <v>3</v>
      </c>
      <c r="C12" s="7"/>
      <c r="D12" s="8" t="s">
        <v>322</v>
      </c>
      <c r="E12" s="9" t="s">
        <v>201</v>
      </c>
      <c r="F12" s="273" t="s">
        <v>167</v>
      </c>
      <c r="G12" s="10">
        <v>146</v>
      </c>
      <c r="H12" s="10"/>
      <c r="I12" s="280">
        <f>+G12+G13</f>
        <v>243</v>
      </c>
      <c r="J12" s="298">
        <v>394</v>
      </c>
    </row>
    <row r="13" spans="1:10" x14ac:dyDescent="0.3">
      <c r="A13" s="263"/>
      <c r="B13" s="12" t="s">
        <v>3</v>
      </c>
      <c r="C13" s="13"/>
      <c r="D13" s="14" t="s">
        <v>318</v>
      </c>
      <c r="E13" s="14" t="s">
        <v>208</v>
      </c>
      <c r="F13" s="274"/>
      <c r="G13" s="15">
        <v>97</v>
      </c>
      <c r="H13" s="15"/>
      <c r="I13" s="282"/>
      <c r="J13" s="299"/>
    </row>
    <row r="14" spans="1:10" x14ac:dyDescent="0.3">
      <c r="A14" s="263"/>
      <c r="B14" s="16" t="s">
        <v>11</v>
      </c>
      <c r="C14" s="13"/>
      <c r="D14" s="14" t="s">
        <v>319</v>
      </c>
      <c r="E14" s="14" t="s">
        <v>212</v>
      </c>
      <c r="F14" s="274"/>
      <c r="G14" s="15">
        <v>47</v>
      </c>
      <c r="H14" s="15"/>
      <c r="I14" s="17">
        <f>+G14</f>
        <v>47</v>
      </c>
      <c r="J14" s="299"/>
    </row>
    <row r="15" spans="1:10" x14ac:dyDescent="0.3">
      <c r="A15" s="263"/>
      <c r="B15" s="18" t="s">
        <v>132</v>
      </c>
      <c r="C15" s="13"/>
      <c r="D15" s="14" t="s">
        <v>319</v>
      </c>
      <c r="E15" s="14" t="s">
        <v>222</v>
      </c>
      <c r="F15" s="274"/>
      <c r="G15" s="15">
        <v>66</v>
      </c>
      <c r="H15" s="15"/>
      <c r="I15" s="283">
        <f>+G15+G16</f>
        <v>78</v>
      </c>
      <c r="J15" s="299"/>
    </row>
    <row r="16" spans="1:10" ht="15" customHeight="1" x14ac:dyDescent="0.3">
      <c r="A16" s="263"/>
      <c r="B16" s="18" t="s">
        <v>132</v>
      </c>
      <c r="C16" s="13"/>
      <c r="D16" s="14" t="s">
        <v>320</v>
      </c>
      <c r="E16" s="14" t="s">
        <v>225</v>
      </c>
      <c r="F16" s="274"/>
      <c r="G16" s="20">
        <v>12</v>
      </c>
      <c r="H16" s="20"/>
      <c r="I16" s="282"/>
      <c r="J16" s="299"/>
    </row>
    <row r="17" spans="1:10" ht="14.5" thickBot="1" x14ac:dyDescent="0.35">
      <c r="A17" s="264"/>
      <c r="B17" s="21" t="s">
        <v>172</v>
      </c>
      <c r="C17" s="22"/>
      <c r="D17" s="23" t="s">
        <v>321</v>
      </c>
      <c r="E17" s="23" t="s">
        <v>230</v>
      </c>
      <c r="F17" s="275"/>
      <c r="G17" s="24">
        <v>25</v>
      </c>
      <c r="H17" s="25"/>
      <c r="I17" s="26">
        <f>+G17</f>
        <v>25</v>
      </c>
      <c r="J17" s="300"/>
    </row>
    <row r="18" spans="1:10" x14ac:dyDescent="0.3">
      <c r="A18" s="262" t="s">
        <v>509</v>
      </c>
      <c r="B18" s="27" t="s">
        <v>3</v>
      </c>
      <c r="C18" s="9" t="s">
        <v>33</v>
      </c>
      <c r="D18" s="8" t="s">
        <v>322</v>
      </c>
      <c r="E18" s="9" t="s">
        <v>176</v>
      </c>
      <c r="F18" s="276">
        <v>1</v>
      </c>
      <c r="G18" s="280">
        <v>328</v>
      </c>
      <c r="H18" s="11"/>
      <c r="I18" s="280">
        <v>328</v>
      </c>
      <c r="J18" s="298">
        <v>495</v>
      </c>
    </row>
    <row r="19" spans="1:10" x14ac:dyDescent="0.3">
      <c r="A19" s="263"/>
      <c r="B19" s="12" t="s">
        <v>3</v>
      </c>
      <c r="C19" s="14" t="s">
        <v>34</v>
      </c>
      <c r="D19" s="28" t="s">
        <v>323</v>
      </c>
      <c r="E19" s="14" t="s">
        <v>180</v>
      </c>
      <c r="F19" s="277"/>
      <c r="G19" s="281"/>
      <c r="H19" s="29"/>
      <c r="I19" s="281"/>
      <c r="J19" s="299"/>
    </row>
    <row r="20" spans="1:10" x14ac:dyDescent="0.3">
      <c r="A20" s="263"/>
      <c r="B20" s="12" t="s">
        <v>3</v>
      </c>
      <c r="C20" s="14" t="s">
        <v>45</v>
      </c>
      <c r="D20" s="14" t="s">
        <v>247</v>
      </c>
      <c r="E20" s="14" t="s">
        <v>26</v>
      </c>
      <c r="F20" s="274"/>
      <c r="G20" s="281"/>
      <c r="H20" s="20"/>
      <c r="I20" s="282"/>
      <c r="J20" s="299"/>
    </row>
    <row r="21" spans="1:10" x14ac:dyDescent="0.3">
      <c r="A21" s="263"/>
      <c r="B21" s="18" t="s">
        <v>132</v>
      </c>
      <c r="C21" s="14" t="s">
        <v>246</v>
      </c>
      <c r="D21" s="14" t="s">
        <v>248</v>
      </c>
      <c r="E21" s="14" t="s">
        <v>181</v>
      </c>
      <c r="F21" s="274"/>
      <c r="G21" s="283">
        <v>77</v>
      </c>
      <c r="H21" s="20"/>
      <c r="I21" s="283">
        <v>77</v>
      </c>
      <c r="J21" s="299"/>
    </row>
    <row r="22" spans="1:10" x14ac:dyDescent="0.3">
      <c r="A22" s="263"/>
      <c r="B22" s="18" t="s">
        <v>132</v>
      </c>
      <c r="C22" s="14" t="s">
        <v>47</v>
      </c>
      <c r="D22" s="30" t="s">
        <v>52</v>
      </c>
      <c r="E22" s="14" t="s">
        <v>189</v>
      </c>
      <c r="F22" s="274"/>
      <c r="G22" s="282"/>
      <c r="H22" s="20"/>
      <c r="I22" s="282"/>
      <c r="J22" s="299"/>
    </row>
    <row r="23" spans="1:10" x14ac:dyDescent="0.3">
      <c r="A23" s="263"/>
      <c r="B23" s="31" t="s">
        <v>11</v>
      </c>
      <c r="C23" s="14" t="s">
        <v>768</v>
      </c>
      <c r="D23" s="28" t="s">
        <v>769</v>
      </c>
      <c r="E23" s="14" t="s">
        <v>190</v>
      </c>
      <c r="F23" s="274"/>
      <c r="G23" s="15">
        <v>15</v>
      </c>
      <c r="H23" s="15"/>
      <c r="I23" s="17">
        <v>15</v>
      </c>
      <c r="J23" s="299"/>
    </row>
    <row r="24" spans="1:10" ht="14.5" thickBot="1" x14ac:dyDescent="0.35">
      <c r="A24" s="264"/>
      <c r="B24" s="32" t="s">
        <v>572</v>
      </c>
      <c r="C24" s="33">
        <v>4.9000000000000004</v>
      </c>
      <c r="D24" s="33" t="s">
        <v>315</v>
      </c>
      <c r="E24" s="33" t="s">
        <v>193</v>
      </c>
      <c r="F24" s="275"/>
      <c r="G24" s="34">
        <v>75</v>
      </c>
      <c r="H24" s="35"/>
      <c r="I24" s="26">
        <v>75</v>
      </c>
      <c r="J24" s="300"/>
    </row>
    <row r="25" spans="1:10" x14ac:dyDescent="0.3">
      <c r="A25" s="265" t="s">
        <v>510</v>
      </c>
      <c r="B25" s="27" t="s">
        <v>3</v>
      </c>
      <c r="C25" s="8" t="s">
        <v>33</v>
      </c>
      <c r="D25" s="8" t="s">
        <v>322</v>
      </c>
      <c r="E25" s="8" t="s">
        <v>6</v>
      </c>
      <c r="F25" s="270">
        <v>1</v>
      </c>
      <c r="G25" s="36">
        <v>1.5</v>
      </c>
      <c r="H25" s="280">
        <v>3.5</v>
      </c>
      <c r="I25" s="278">
        <v>546</v>
      </c>
      <c r="J25" s="298">
        <v>597</v>
      </c>
    </row>
    <row r="26" spans="1:10" x14ac:dyDescent="0.3">
      <c r="A26" s="266"/>
      <c r="B26" s="37" t="s">
        <v>3</v>
      </c>
      <c r="C26" s="28" t="s">
        <v>33</v>
      </c>
      <c r="D26" s="28" t="s">
        <v>322</v>
      </c>
      <c r="E26" s="28" t="s">
        <v>342</v>
      </c>
      <c r="F26" s="272"/>
      <c r="G26" s="38">
        <v>2.2000000000000002</v>
      </c>
      <c r="H26" s="281"/>
      <c r="I26" s="279"/>
      <c r="J26" s="299"/>
    </row>
    <row r="27" spans="1:10" x14ac:dyDescent="0.3">
      <c r="A27" s="266"/>
      <c r="B27" s="37" t="s">
        <v>3</v>
      </c>
      <c r="C27" s="28" t="s">
        <v>33</v>
      </c>
      <c r="D27" s="28" t="s">
        <v>322</v>
      </c>
      <c r="E27" s="28" t="s">
        <v>5</v>
      </c>
      <c r="F27" s="272"/>
      <c r="G27" s="38">
        <v>5.5</v>
      </c>
      <c r="H27" s="281"/>
      <c r="I27" s="279"/>
      <c r="J27" s="299"/>
    </row>
    <row r="28" spans="1:10" x14ac:dyDescent="0.3">
      <c r="A28" s="266"/>
      <c r="B28" s="37" t="s">
        <v>3</v>
      </c>
      <c r="C28" s="28" t="s">
        <v>33</v>
      </c>
      <c r="D28" s="28" t="s">
        <v>322</v>
      </c>
      <c r="E28" s="28" t="s">
        <v>4</v>
      </c>
      <c r="F28" s="272"/>
      <c r="G28" s="39">
        <v>3</v>
      </c>
      <c r="H28" s="281"/>
      <c r="I28" s="279"/>
      <c r="J28" s="299"/>
    </row>
    <row r="29" spans="1:10" x14ac:dyDescent="0.3">
      <c r="A29" s="266"/>
      <c r="B29" s="37" t="s">
        <v>3</v>
      </c>
      <c r="C29" s="28" t="s">
        <v>33</v>
      </c>
      <c r="D29" s="28" t="s">
        <v>322</v>
      </c>
      <c r="E29" s="28" t="s">
        <v>415</v>
      </c>
      <c r="F29" s="272"/>
      <c r="G29" s="38">
        <v>7.3</v>
      </c>
      <c r="H29" s="281"/>
      <c r="I29" s="279"/>
      <c r="J29" s="299"/>
    </row>
    <row r="30" spans="1:10" ht="15.65" customHeight="1" x14ac:dyDescent="0.3">
      <c r="A30" s="266"/>
      <c r="B30" s="37" t="s">
        <v>3</v>
      </c>
      <c r="C30" s="28" t="s">
        <v>292</v>
      </c>
      <c r="D30" s="30" t="s">
        <v>421</v>
      </c>
      <c r="E30" s="28" t="s">
        <v>255</v>
      </c>
      <c r="F30" s="272"/>
      <c r="G30" s="40">
        <v>24</v>
      </c>
      <c r="H30" s="281"/>
      <c r="I30" s="279"/>
      <c r="J30" s="299"/>
    </row>
    <row r="31" spans="1:10" ht="17.149999999999999" customHeight="1" x14ac:dyDescent="0.3">
      <c r="A31" s="266"/>
      <c r="B31" s="37" t="s">
        <v>3</v>
      </c>
      <c r="C31" s="28" t="s">
        <v>292</v>
      </c>
      <c r="D31" s="30" t="s">
        <v>421</v>
      </c>
      <c r="E31" s="28" t="s">
        <v>256</v>
      </c>
      <c r="F31" s="272"/>
      <c r="G31" s="40">
        <v>392</v>
      </c>
      <c r="H31" s="281"/>
      <c r="I31" s="279"/>
      <c r="J31" s="299"/>
    </row>
    <row r="32" spans="1:10" x14ac:dyDescent="0.3">
      <c r="A32" s="266"/>
      <c r="B32" s="37" t="s">
        <v>3</v>
      </c>
      <c r="C32" s="28" t="s">
        <v>34</v>
      </c>
      <c r="D32" s="28" t="s">
        <v>323</v>
      </c>
      <c r="E32" s="28" t="s">
        <v>7</v>
      </c>
      <c r="F32" s="272"/>
      <c r="G32" s="39">
        <f>23+22</f>
        <v>45</v>
      </c>
      <c r="H32" s="281"/>
      <c r="I32" s="279"/>
      <c r="J32" s="299"/>
    </row>
    <row r="33" spans="1:10" x14ac:dyDescent="0.3">
      <c r="A33" s="266"/>
      <c r="B33" s="37" t="s">
        <v>3</v>
      </c>
      <c r="C33" s="28" t="s">
        <v>34</v>
      </c>
      <c r="D33" s="28" t="s">
        <v>323</v>
      </c>
      <c r="E33" s="28" t="s">
        <v>416</v>
      </c>
      <c r="F33" s="272"/>
      <c r="G33" s="38">
        <v>1.7</v>
      </c>
      <c r="H33" s="281"/>
      <c r="I33" s="279"/>
      <c r="J33" s="299"/>
    </row>
    <row r="34" spans="1:10" x14ac:dyDescent="0.3">
      <c r="A34" s="266"/>
      <c r="B34" s="37" t="s">
        <v>3</v>
      </c>
      <c r="C34" s="28" t="s">
        <v>35</v>
      </c>
      <c r="D34" s="28" t="s">
        <v>51</v>
      </c>
      <c r="E34" s="28" t="s">
        <v>8</v>
      </c>
      <c r="F34" s="272"/>
      <c r="G34" s="39">
        <v>1</v>
      </c>
      <c r="H34" s="281"/>
      <c r="I34" s="279"/>
      <c r="J34" s="299"/>
    </row>
    <row r="35" spans="1:10" x14ac:dyDescent="0.3">
      <c r="A35" s="266"/>
      <c r="B35" s="37" t="s">
        <v>3</v>
      </c>
      <c r="C35" s="28" t="s">
        <v>36</v>
      </c>
      <c r="D35" s="30" t="s">
        <v>56</v>
      </c>
      <c r="E35" s="28" t="s">
        <v>82</v>
      </c>
      <c r="F35" s="272"/>
      <c r="G35" s="38">
        <v>4.7</v>
      </c>
      <c r="H35" s="281"/>
      <c r="I35" s="279"/>
      <c r="J35" s="299"/>
    </row>
    <row r="36" spans="1:10" x14ac:dyDescent="0.3">
      <c r="A36" s="266"/>
      <c r="B36" s="37" t="s">
        <v>3</v>
      </c>
      <c r="C36" s="28" t="s">
        <v>37</v>
      </c>
      <c r="D36" s="30" t="s">
        <v>57</v>
      </c>
      <c r="E36" s="28" t="s">
        <v>10</v>
      </c>
      <c r="F36" s="272"/>
      <c r="G36" s="41">
        <v>23.3</v>
      </c>
      <c r="H36" s="281"/>
      <c r="I36" s="279"/>
      <c r="J36" s="299"/>
    </row>
    <row r="37" spans="1:10" x14ac:dyDescent="0.3">
      <c r="A37" s="266"/>
      <c r="B37" s="37" t="s">
        <v>3</v>
      </c>
      <c r="C37" s="28" t="s">
        <v>37</v>
      </c>
      <c r="D37" s="30" t="s">
        <v>57</v>
      </c>
      <c r="E37" s="28" t="s">
        <v>9</v>
      </c>
      <c r="F37" s="272"/>
      <c r="G37" s="42">
        <v>31.2</v>
      </c>
      <c r="H37" s="282"/>
      <c r="I37" s="279"/>
      <c r="J37" s="299"/>
    </row>
    <row r="38" spans="1:10" ht="56" x14ac:dyDescent="0.3">
      <c r="A38" s="266"/>
      <c r="B38" s="31" t="s">
        <v>11</v>
      </c>
      <c r="C38" s="28" t="s">
        <v>39</v>
      </c>
      <c r="D38" s="30" t="s">
        <v>452</v>
      </c>
      <c r="E38" s="28" t="s">
        <v>12</v>
      </c>
      <c r="F38" s="272"/>
      <c r="G38" s="20">
        <v>13.9</v>
      </c>
      <c r="H38" s="271"/>
      <c r="I38" s="43">
        <v>39</v>
      </c>
      <c r="J38" s="299"/>
    </row>
    <row r="39" spans="1:10" x14ac:dyDescent="0.3">
      <c r="A39" s="266"/>
      <c r="B39" s="31" t="s">
        <v>11</v>
      </c>
      <c r="C39" s="28" t="s">
        <v>41</v>
      </c>
      <c r="D39" s="30" t="s">
        <v>53</v>
      </c>
      <c r="E39" s="28" t="s">
        <v>40</v>
      </c>
      <c r="F39" s="272"/>
      <c r="G39" s="38">
        <v>0.7</v>
      </c>
      <c r="H39" s="271"/>
      <c r="I39" s="44"/>
      <c r="J39" s="299"/>
    </row>
    <row r="40" spans="1:10" x14ac:dyDescent="0.3">
      <c r="A40" s="266"/>
      <c r="B40" s="31" t="s">
        <v>11</v>
      </c>
      <c r="C40" s="28" t="s">
        <v>38</v>
      </c>
      <c r="D40" s="30" t="s">
        <v>62</v>
      </c>
      <c r="E40" s="28" t="s">
        <v>13</v>
      </c>
      <c r="F40" s="272"/>
      <c r="G40" s="20">
        <v>14</v>
      </c>
      <c r="H40" s="271"/>
      <c r="I40" s="44"/>
      <c r="J40" s="299"/>
    </row>
    <row r="41" spans="1:10" x14ac:dyDescent="0.3">
      <c r="A41" s="266"/>
      <c r="B41" s="31" t="s">
        <v>11</v>
      </c>
      <c r="C41" s="28" t="s">
        <v>38</v>
      </c>
      <c r="D41" s="30" t="s">
        <v>62</v>
      </c>
      <c r="E41" s="28" t="s">
        <v>14</v>
      </c>
      <c r="F41" s="272"/>
      <c r="G41" s="38">
        <v>10.5</v>
      </c>
      <c r="H41" s="284"/>
      <c r="I41" s="45"/>
      <c r="J41" s="299"/>
    </row>
    <row r="42" spans="1:10" x14ac:dyDescent="0.3">
      <c r="A42" s="266"/>
      <c r="B42" s="18" t="s">
        <v>132</v>
      </c>
      <c r="C42" s="28" t="s">
        <v>42</v>
      </c>
      <c r="D42" s="28" t="s">
        <v>59</v>
      </c>
      <c r="E42" s="28" t="s">
        <v>16</v>
      </c>
      <c r="F42" s="272"/>
      <c r="G42" s="38">
        <v>0.6</v>
      </c>
      <c r="H42" s="283">
        <v>1.7</v>
      </c>
      <c r="I42" s="283">
        <v>12</v>
      </c>
      <c r="J42" s="299"/>
    </row>
    <row r="43" spans="1:10" x14ac:dyDescent="0.3">
      <c r="A43" s="266"/>
      <c r="B43" s="18" t="s">
        <v>132</v>
      </c>
      <c r="C43" s="28" t="s">
        <v>43</v>
      </c>
      <c r="D43" s="30" t="s">
        <v>60</v>
      </c>
      <c r="E43" s="28" t="s">
        <v>18</v>
      </c>
      <c r="F43" s="272"/>
      <c r="G43" s="20">
        <v>3.3</v>
      </c>
      <c r="H43" s="281"/>
      <c r="I43" s="281"/>
      <c r="J43" s="299"/>
    </row>
    <row r="44" spans="1:10" x14ac:dyDescent="0.3">
      <c r="A44" s="266"/>
      <c r="B44" s="18" t="s">
        <v>132</v>
      </c>
      <c r="C44" s="28" t="s">
        <v>43</v>
      </c>
      <c r="D44" s="30" t="s">
        <v>60</v>
      </c>
      <c r="E44" s="28" t="s">
        <v>19</v>
      </c>
      <c r="F44" s="272"/>
      <c r="G44" s="283">
        <v>0.5</v>
      </c>
      <c r="H44" s="281"/>
      <c r="I44" s="281"/>
      <c r="J44" s="299"/>
    </row>
    <row r="45" spans="1:10" x14ac:dyDescent="0.3">
      <c r="A45" s="266"/>
      <c r="B45" s="18" t="s">
        <v>132</v>
      </c>
      <c r="C45" s="28" t="s">
        <v>43</v>
      </c>
      <c r="D45" s="30" t="s">
        <v>60</v>
      </c>
      <c r="E45" s="28" t="s">
        <v>21</v>
      </c>
      <c r="F45" s="272"/>
      <c r="G45" s="281"/>
      <c r="H45" s="281"/>
      <c r="I45" s="281"/>
      <c r="J45" s="299"/>
    </row>
    <row r="46" spans="1:10" x14ac:dyDescent="0.3">
      <c r="A46" s="266"/>
      <c r="B46" s="18" t="s">
        <v>132</v>
      </c>
      <c r="C46" s="28" t="s">
        <v>43</v>
      </c>
      <c r="D46" s="30" t="s">
        <v>60</v>
      </c>
      <c r="E46" s="28" t="s">
        <v>22</v>
      </c>
      <c r="F46" s="272"/>
      <c r="G46" s="281"/>
      <c r="H46" s="281"/>
      <c r="I46" s="281"/>
      <c r="J46" s="299"/>
    </row>
    <row r="47" spans="1:10" x14ac:dyDescent="0.3">
      <c r="A47" s="266"/>
      <c r="B47" s="18" t="s">
        <v>132</v>
      </c>
      <c r="C47" s="28" t="s">
        <v>43</v>
      </c>
      <c r="D47" s="30" t="s">
        <v>60</v>
      </c>
      <c r="E47" s="28" t="s">
        <v>20</v>
      </c>
      <c r="F47" s="272"/>
      <c r="G47" s="282"/>
      <c r="H47" s="281"/>
      <c r="I47" s="281"/>
      <c r="J47" s="299"/>
    </row>
    <row r="48" spans="1:10" x14ac:dyDescent="0.3">
      <c r="A48" s="266"/>
      <c r="B48" s="18" t="s">
        <v>132</v>
      </c>
      <c r="C48" s="47" t="s">
        <v>43</v>
      </c>
      <c r="D48" s="48" t="s">
        <v>60</v>
      </c>
      <c r="E48" s="47" t="s">
        <v>17</v>
      </c>
      <c r="F48" s="272"/>
      <c r="G48" s="19">
        <v>1.9</v>
      </c>
      <c r="H48" s="281"/>
      <c r="I48" s="281"/>
      <c r="J48" s="299"/>
    </row>
    <row r="49" spans="1:10" x14ac:dyDescent="0.3">
      <c r="A49" s="266"/>
      <c r="B49" s="18" t="s">
        <v>132</v>
      </c>
      <c r="C49" s="28" t="s">
        <v>43</v>
      </c>
      <c r="D49" s="30" t="s">
        <v>60</v>
      </c>
      <c r="E49" s="28" t="s">
        <v>312</v>
      </c>
      <c r="F49" s="272"/>
      <c r="G49" s="20">
        <v>3</v>
      </c>
      <c r="H49" s="281"/>
      <c r="I49" s="281"/>
      <c r="J49" s="299"/>
    </row>
    <row r="50" spans="1:10" ht="14.5" thickBot="1" x14ac:dyDescent="0.35">
      <c r="A50" s="266"/>
      <c r="B50" s="46" t="s">
        <v>132</v>
      </c>
      <c r="C50" s="47" t="s">
        <v>43</v>
      </c>
      <c r="D50" s="48" t="s">
        <v>60</v>
      </c>
      <c r="E50" s="47" t="s">
        <v>313</v>
      </c>
      <c r="F50" s="272"/>
      <c r="G50" s="19">
        <v>1</v>
      </c>
      <c r="H50" s="281"/>
      <c r="I50" s="281"/>
      <c r="J50" s="299"/>
    </row>
    <row r="51" spans="1:10" x14ac:dyDescent="0.3">
      <c r="A51" s="267" t="s">
        <v>511</v>
      </c>
      <c r="B51" s="27" t="s">
        <v>3</v>
      </c>
      <c r="C51" s="8" t="s">
        <v>33</v>
      </c>
      <c r="D51" s="8" t="s">
        <v>322</v>
      </c>
      <c r="E51" s="8" t="s">
        <v>23</v>
      </c>
      <c r="F51" s="292">
        <v>1</v>
      </c>
      <c r="G51" s="36">
        <v>10.4</v>
      </c>
      <c r="H51" s="278">
        <v>41.3</v>
      </c>
      <c r="I51" s="278">
        <v>174</v>
      </c>
      <c r="J51" s="298">
        <v>647</v>
      </c>
    </row>
    <row r="52" spans="1:10" x14ac:dyDescent="0.3">
      <c r="A52" s="268"/>
      <c r="B52" s="37" t="s">
        <v>3</v>
      </c>
      <c r="C52" s="28" t="s">
        <v>33</v>
      </c>
      <c r="D52" s="28" t="s">
        <v>322</v>
      </c>
      <c r="E52" s="28" t="s">
        <v>24</v>
      </c>
      <c r="F52" s="255"/>
      <c r="G52" s="15">
        <v>25</v>
      </c>
      <c r="H52" s="279"/>
      <c r="I52" s="279"/>
      <c r="J52" s="299"/>
    </row>
    <row r="53" spans="1:10" x14ac:dyDescent="0.3">
      <c r="A53" s="268"/>
      <c r="B53" s="37" t="s">
        <v>3</v>
      </c>
      <c r="C53" s="28" t="s">
        <v>44</v>
      </c>
      <c r="D53" s="28" t="s">
        <v>324</v>
      </c>
      <c r="E53" s="28" t="s">
        <v>25</v>
      </c>
      <c r="F53" s="255"/>
      <c r="G53" s="38">
        <v>71.599999999999994</v>
      </c>
      <c r="H53" s="279"/>
      <c r="I53" s="279"/>
      <c r="J53" s="299"/>
    </row>
    <row r="54" spans="1:10" x14ac:dyDescent="0.3">
      <c r="A54" s="268"/>
      <c r="B54" s="37" t="s">
        <v>3</v>
      </c>
      <c r="C54" s="28" t="s">
        <v>45</v>
      </c>
      <c r="D54" s="14" t="s">
        <v>247</v>
      </c>
      <c r="E54" s="28" t="s">
        <v>26</v>
      </c>
      <c r="F54" s="255"/>
      <c r="G54" s="38">
        <v>8</v>
      </c>
      <c r="H54" s="279"/>
      <c r="I54" s="279"/>
      <c r="J54" s="299"/>
    </row>
    <row r="55" spans="1:10" x14ac:dyDescent="0.3">
      <c r="A55" s="268"/>
      <c r="B55" s="37" t="s">
        <v>3</v>
      </c>
      <c r="C55" s="28" t="s">
        <v>45</v>
      </c>
      <c r="D55" s="14" t="s">
        <v>247</v>
      </c>
      <c r="E55" s="28" t="s">
        <v>27</v>
      </c>
      <c r="F55" s="255"/>
      <c r="G55" s="38">
        <v>6.7</v>
      </c>
      <c r="H55" s="279"/>
      <c r="I55" s="279"/>
      <c r="J55" s="299"/>
    </row>
    <row r="56" spans="1:10" x14ac:dyDescent="0.3">
      <c r="A56" s="268"/>
      <c r="B56" s="37" t="s">
        <v>3</v>
      </c>
      <c r="C56" s="28" t="s">
        <v>45</v>
      </c>
      <c r="D56" s="14" t="s">
        <v>247</v>
      </c>
      <c r="E56" s="28" t="s">
        <v>343</v>
      </c>
      <c r="F56" s="255"/>
      <c r="G56" s="20">
        <v>10.3</v>
      </c>
      <c r="H56" s="279"/>
      <c r="I56" s="279"/>
      <c r="J56" s="299"/>
    </row>
    <row r="57" spans="1:10" x14ac:dyDescent="0.3">
      <c r="A57" s="268"/>
      <c r="B57" s="37" t="s">
        <v>3</v>
      </c>
      <c r="C57" s="28" t="s">
        <v>46</v>
      </c>
      <c r="D57" s="30" t="s">
        <v>54</v>
      </c>
      <c r="E57" s="28" t="s">
        <v>344</v>
      </c>
      <c r="F57" s="255"/>
      <c r="G57" s="20">
        <v>0.7</v>
      </c>
      <c r="H57" s="279"/>
      <c r="I57" s="279"/>
      <c r="J57" s="299"/>
    </row>
    <row r="58" spans="1:10" x14ac:dyDescent="0.3">
      <c r="A58" s="268"/>
      <c r="B58" s="31" t="s">
        <v>11</v>
      </c>
      <c r="C58" s="28" t="s">
        <v>47</v>
      </c>
      <c r="D58" s="30" t="s">
        <v>52</v>
      </c>
      <c r="E58" s="28" t="s">
        <v>28</v>
      </c>
      <c r="F58" s="255"/>
      <c r="G58" s="20">
        <v>129.30000000000001</v>
      </c>
      <c r="H58" s="279">
        <v>0.7</v>
      </c>
      <c r="I58" s="279">
        <v>152</v>
      </c>
      <c r="J58" s="299"/>
    </row>
    <row r="59" spans="1:10" x14ac:dyDescent="0.3">
      <c r="A59" s="268"/>
      <c r="B59" s="31" t="s">
        <v>11</v>
      </c>
      <c r="C59" s="28" t="s">
        <v>38</v>
      </c>
      <c r="D59" s="30" t="s">
        <v>62</v>
      </c>
      <c r="E59" s="28" t="s">
        <v>14</v>
      </c>
      <c r="F59" s="255"/>
      <c r="G59" s="20">
        <v>22</v>
      </c>
      <c r="H59" s="279"/>
      <c r="I59" s="279"/>
      <c r="J59" s="299"/>
    </row>
    <row r="60" spans="1:10" x14ac:dyDescent="0.3">
      <c r="A60" s="268"/>
      <c r="B60" s="18" t="s">
        <v>132</v>
      </c>
      <c r="C60" s="28" t="s">
        <v>49</v>
      </c>
      <c r="D60" s="30" t="s">
        <v>55</v>
      </c>
      <c r="E60" s="28" t="s">
        <v>30</v>
      </c>
      <c r="F60" s="255"/>
      <c r="G60" s="20">
        <v>3.1</v>
      </c>
      <c r="H60" s="279">
        <v>58.4</v>
      </c>
      <c r="I60" s="279">
        <v>105.9</v>
      </c>
      <c r="J60" s="299"/>
    </row>
    <row r="61" spans="1:10" x14ac:dyDescent="0.3">
      <c r="A61" s="268"/>
      <c r="B61" s="18" t="s">
        <v>132</v>
      </c>
      <c r="C61" s="28" t="s">
        <v>48</v>
      </c>
      <c r="D61" s="30" t="s">
        <v>58</v>
      </c>
      <c r="E61" s="28" t="s">
        <v>29</v>
      </c>
      <c r="F61" s="255"/>
      <c r="G61" s="20">
        <v>44.3</v>
      </c>
      <c r="H61" s="279"/>
      <c r="I61" s="279"/>
      <c r="J61" s="299"/>
    </row>
    <row r="62" spans="1:10" x14ac:dyDescent="0.3">
      <c r="A62" s="268"/>
      <c r="B62" s="18" t="s">
        <v>132</v>
      </c>
      <c r="C62" s="28" t="s">
        <v>50</v>
      </c>
      <c r="D62" s="28" t="s">
        <v>61</v>
      </c>
      <c r="E62" s="28" t="s">
        <v>31</v>
      </c>
      <c r="F62" s="255"/>
      <c r="G62" s="20">
        <v>0.04</v>
      </c>
      <c r="H62" s="279"/>
      <c r="I62" s="279"/>
      <c r="J62" s="299"/>
    </row>
    <row r="63" spans="1:10" ht="14.5" thickBot="1" x14ac:dyDescent="0.35">
      <c r="A63" s="269"/>
      <c r="B63" s="32" t="s">
        <v>572</v>
      </c>
      <c r="C63" s="51" t="s">
        <v>316</v>
      </c>
      <c r="D63" s="51" t="s">
        <v>315</v>
      </c>
      <c r="E63" s="51" t="s">
        <v>314</v>
      </c>
      <c r="F63" s="255"/>
      <c r="G63" s="17">
        <v>191</v>
      </c>
      <c r="H63" s="43">
        <v>25</v>
      </c>
      <c r="I63" s="43">
        <v>216</v>
      </c>
      <c r="J63" s="299"/>
    </row>
    <row r="64" spans="1:10" x14ac:dyDescent="0.3">
      <c r="A64" s="267" t="s">
        <v>512</v>
      </c>
      <c r="B64" s="27" t="s">
        <v>3</v>
      </c>
      <c r="C64" s="8" t="s">
        <v>33</v>
      </c>
      <c r="D64" s="8" t="s">
        <v>322</v>
      </c>
      <c r="E64" s="8" t="s">
        <v>63</v>
      </c>
      <c r="F64" s="270">
        <v>0.82</v>
      </c>
      <c r="G64" s="280">
        <v>1</v>
      </c>
      <c r="H64" s="280">
        <v>16</v>
      </c>
      <c r="I64" s="280">
        <v>44</v>
      </c>
      <c r="J64" s="298">
        <v>493</v>
      </c>
    </row>
    <row r="65" spans="1:10" x14ac:dyDescent="0.3">
      <c r="A65" s="268"/>
      <c r="B65" s="37" t="s">
        <v>3</v>
      </c>
      <c r="C65" s="28" t="s">
        <v>33</v>
      </c>
      <c r="D65" s="28" t="s">
        <v>322</v>
      </c>
      <c r="E65" s="28" t="s">
        <v>65</v>
      </c>
      <c r="F65" s="271"/>
      <c r="G65" s="281"/>
      <c r="H65" s="281"/>
      <c r="I65" s="281"/>
      <c r="J65" s="299"/>
    </row>
    <row r="66" spans="1:10" x14ac:dyDescent="0.3">
      <c r="A66" s="268"/>
      <c r="B66" s="37" t="s">
        <v>3</v>
      </c>
      <c r="C66" s="28" t="s">
        <v>33</v>
      </c>
      <c r="D66" s="28" t="s">
        <v>322</v>
      </c>
      <c r="E66" s="28" t="s">
        <v>64</v>
      </c>
      <c r="F66" s="271"/>
      <c r="G66" s="282"/>
      <c r="H66" s="281"/>
      <c r="I66" s="281"/>
      <c r="J66" s="299"/>
    </row>
    <row r="67" spans="1:10" x14ac:dyDescent="0.3">
      <c r="A67" s="268"/>
      <c r="B67" s="37" t="s">
        <v>3</v>
      </c>
      <c r="C67" s="28">
        <v>4.3</v>
      </c>
      <c r="D67" s="28" t="s">
        <v>323</v>
      </c>
      <c r="E67" s="28" t="s">
        <v>528</v>
      </c>
      <c r="F67" s="271"/>
      <c r="G67" s="137">
        <v>0.4</v>
      </c>
      <c r="H67" s="281"/>
      <c r="I67" s="281"/>
      <c r="J67" s="299"/>
    </row>
    <row r="68" spans="1:10" x14ac:dyDescent="0.3">
      <c r="A68" s="268"/>
      <c r="B68" s="37" t="s">
        <v>3</v>
      </c>
      <c r="C68" s="28" t="s">
        <v>45</v>
      </c>
      <c r="D68" s="14" t="s">
        <v>247</v>
      </c>
      <c r="E68" s="28" t="s">
        <v>529</v>
      </c>
      <c r="F68" s="271"/>
      <c r="G68" s="137">
        <v>3.8</v>
      </c>
      <c r="H68" s="281"/>
      <c r="I68" s="281"/>
      <c r="J68" s="299"/>
    </row>
    <row r="69" spans="1:10" x14ac:dyDescent="0.3">
      <c r="A69" s="268"/>
      <c r="B69" s="37" t="s">
        <v>3</v>
      </c>
      <c r="C69" s="28" t="s">
        <v>45</v>
      </c>
      <c r="D69" s="14" t="s">
        <v>247</v>
      </c>
      <c r="E69" s="28" t="s">
        <v>530</v>
      </c>
      <c r="F69" s="271"/>
      <c r="G69" s="137">
        <v>8</v>
      </c>
      <c r="H69" s="281"/>
      <c r="I69" s="281"/>
      <c r="J69" s="299"/>
    </row>
    <row r="70" spans="1:10" x14ac:dyDescent="0.3">
      <c r="A70" s="268"/>
      <c r="B70" s="37" t="s">
        <v>3</v>
      </c>
      <c r="C70" s="28" t="s">
        <v>45</v>
      </c>
      <c r="D70" s="14" t="s">
        <v>247</v>
      </c>
      <c r="E70" s="28" t="s">
        <v>26</v>
      </c>
      <c r="F70" s="271"/>
      <c r="G70" s="137">
        <v>3</v>
      </c>
      <c r="H70" s="281"/>
      <c r="I70" s="281"/>
      <c r="J70" s="299"/>
    </row>
    <row r="71" spans="1:10" x14ac:dyDescent="0.3">
      <c r="A71" s="268"/>
      <c r="B71" s="37" t="s">
        <v>3</v>
      </c>
      <c r="C71" s="28" t="s">
        <v>45</v>
      </c>
      <c r="D71" s="14" t="s">
        <v>247</v>
      </c>
      <c r="E71" s="28" t="s">
        <v>531</v>
      </c>
      <c r="F71" s="271"/>
      <c r="G71" s="1">
        <v>0.7</v>
      </c>
      <c r="H71" s="281"/>
      <c r="I71" s="281"/>
      <c r="J71" s="299"/>
    </row>
    <row r="72" spans="1:10" x14ac:dyDescent="0.3">
      <c r="A72" s="268"/>
      <c r="B72" s="37" t="s">
        <v>3</v>
      </c>
      <c r="C72" s="28" t="s">
        <v>45</v>
      </c>
      <c r="D72" s="14" t="s">
        <v>247</v>
      </c>
      <c r="E72" s="28" t="s">
        <v>27</v>
      </c>
      <c r="F72" s="271"/>
      <c r="G72" s="137">
        <v>0.9</v>
      </c>
      <c r="H72" s="281"/>
      <c r="I72" s="281"/>
      <c r="J72" s="299"/>
    </row>
    <row r="73" spans="1:10" x14ac:dyDescent="0.3">
      <c r="A73" s="268"/>
      <c r="B73" s="37" t="s">
        <v>3</v>
      </c>
      <c r="C73" s="28" t="s">
        <v>35</v>
      </c>
      <c r="D73" s="28" t="s">
        <v>51</v>
      </c>
      <c r="E73" s="28" t="s">
        <v>8</v>
      </c>
      <c r="F73" s="271"/>
      <c r="G73" s="137">
        <v>0.6</v>
      </c>
      <c r="H73" s="281"/>
      <c r="I73" s="281"/>
      <c r="J73" s="299"/>
    </row>
    <row r="74" spans="1:10" x14ac:dyDescent="0.3">
      <c r="A74" s="268"/>
      <c r="B74" s="37" t="s">
        <v>3</v>
      </c>
      <c r="C74" s="28" t="s">
        <v>46</v>
      </c>
      <c r="D74" s="30" t="s">
        <v>54</v>
      </c>
      <c r="E74" s="28" t="s">
        <v>344</v>
      </c>
      <c r="F74" s="271"/>
      <c r="G74" s="137">
        <v>0.8</v>
      </c>
      <c r="H74" s="281"/>
      <c r="I74" s="281"/>
      <c r="J74" s="299"/>
    </row>
    <row r="75" spans="1:10" x14ac:dyDescent="0.3">
      <c r="A75" s="268"/>
      <c r="B75" s="37" t="s">
        <v>3</v>
      </c>
      <c r="C75" s="28" t="s">
        <v>36</v>
      </c>
      <c r="D75" s="30" t="s">
        <v>56</v>
      </c>
      <c r="E75" s="28" t="s">
        <v>82</v>
      </c>
      <c r="F75" s="271"/>
      <c r="G75" s="137">
        <v>4.3</v>
      </c>
      <c r="H75" s="281"/>
      <c r="I75" s="281"/>
      <c r="J75" s="299"/>
    </row>
    <row r="76" spans="1:10" x14ac:dyDescent="0.3">
      <c r="A76" s="268"/>
      <c r="B76" s="37" t="s">
        <v>3</v>
      </c>
      <c r="C76" s="28" t="s">
        <v>37</v>
      </c>
      <c r="D76" s="30" t="s">
        <v>57</v>
      </c>
      <c r="E76" s="28" t="s">
        <v>10</v>
      </c>
      <c r="F76" s="271"/>
      <c r="G76" s="137">
        <v>2.1</v>
      </c>
      <c r="H76" s="281"/>
      <c r="I76" s="281"/>
      <c r="J76" s="299"/>
    </row>
    <row r="77" spans="1:10" x14ac:dyDescent="0.3">
      <c r="A77" s="268"/>
      <c r="B77" s="37" t="s">
        <v>3</v>
      </c>
      <c r="C77" s="28" t="s">
        <v>37</v>
      </c>
      <c r="D77" s="30" t="s">
        <v>57</v>
      </c>
      <c r="E77" s="28" t="s">
        <v>9</v>
      </c>
      <c r="F77" s="271"/>
      <c r="G77" s="137">
        <v>2.5</v>
      </c>
      <c r="H77" s="282"/>
      <c r="I77" s="282"/>
      <c r="J77" s="299"/>
    </row>
    <row r="78" spans="1:10" x14ac:dyDescent="0.3">
      <c r="A78" s="268"/>
      <c r="B78" s="31" t="s">
        <v>11</v>
      </c>
      <c r="C78" s="28">
        <v>4.0999999999999996</v>
      </c>
      <c r="D78" s="28" t="s">
        <v>322</v>
      </c>
      <c r="E78" s="28" t="s">
        <v>649</v>
      </c>
      <c r="F78" s="271"/>
      <c r="G78" s="137">
        <v>1.3</v>
      </c>
      <c r="H78" s="283">
        <v>54.3</v>
      </c>
      <c r="I78" s="283">
        <v>155.6</v>
      </c>
      <c r="J78" s="299"/>
    </row>
    <row r="79" spans="1:10" x14ac:dyDescent="0.3">
      <c r="A79" s="268"/>
      <c r="B79" s="31" t="s">
        <v>11</v>
      </c>
      <c r="C79" s="28" t="s">
        <v>47</v>
      </c>
      <c r="D79" s="30" t="s">
        <v>52</v>
      </c>
      <c r="E79" s="28" t="s">
        <v>28</v>
      </c>
      <c r="F79" s="271"/>
      <c r="G79" s="38">
        <v>1.8</v>
      </c>
      <c r="H79" s="281"/>
      <c r="I79" s="281"/>
      <c r="J79" s="299"/>
    </row>
    <row r="80" spans="1:10" x14ac:dyDescent="0.3">
      <c r="A80" s="268"/>
      <c r="B80" s="31" t="s">
        <v>11</v>
      </c>
      <c r="C80" s="28" t="s">
        <v>41</v>
      </c>
      <c r="D80" s="30" t="s">
        <v>53</v>
      </c>
      <c r="E80" s="28" t="s">
        <v>40</v>
      </c>
      <c r="F80" s="271"/>
      <c r="G80" s="38">
        <v>0.6</v>
      </c>
      <c r="H80" s="281"/>
      <c r="I80" s="281"/>
      <c r="J80" s="299"/>
    </row>
    <row r="81" spans="1:10" x14ac:dyDescent="0.3">
      <c r="A81" s="268"/>
      <c r="B81" s="31" t="s">
        <v>11</v>
      </c>
      <c r="C81" s="28" t="s">
        <v>69</v>
      </c>
      <c r="D81" s="28" t="s">
        <v>71</v>
      </c>
      <c r="E81" s="28" t="s">
        <v>66</v>
      </c>
      <c r="F81" s="271"/>
      <c r="G81" s="38">
        <v>80.2</v>
      </c>
      <c r="H81" s="281"/>
      <c r="I81" s="281"/>
      <c r="J81" s="299"/>
    </row>
    <row r="82" spans="1:10" x14ac:dyDescent="0.3">
      <c r="A82" s="268"/>
      <c r="B82" s="31" t="s">
        <v>11</v>
      </c>
      <c r="C82" s="28">
        <v>7.1</v>
      </c>
      <c r="D82" s="28" t="s">
        <v>71</v>
      </c>
      <c r="E82" s="28" t="s">
        <v>532</v>
      </c>
      <c r="F82" s="271"/>
      <c r="G82" s="38">
        <v>2.8</v>
      </c>
      <c r="H82" s="281"/>
      <c r="I82" s="281"/>
      <c r="J82" s="299"/>
    </row>
    <row r="83" spans="1:10" x14ac:dyDescent="0.3">
      <c r="A83" s="268"/>
      <c r="B83" s="31" t="s">
        <v>11</v>
      </c>
      <c r="C83" s="28">
        <v>7.3</v>
      </c>
      <c r="D83" s="28" t="s">
        <v>62</v>
      </c>
      <c r="E83" s="28" t="s">
        <v>14</v>
      </c>
      <c r="F83" s="271"/>
      <c r="G83" s="38">
        <v>9.3000000000000007</v>
      </c>
      <c r="H83" s="281"/>
      <c r="I83" s="281"/>
      <c r="J83" s="299"/>
    </row>
    <row r="84" spans="1:10" ht="28" x14ac:dyDescent="0.3">
      <c r="A84" s="268"/>
      <c r="B84" s="31" t="s">
        <v>11</v>
      </c>
      <c r="C84" s="28" t="s">
        <v>533</v>
      </c>
      <c r="D84" s="30" t="s">
        <v>536</v>
      </c>
      <c r="E84" s="28" t="s">
        <v>534</v>
      </c>
      <c r="F84" s="271"/>
      <c r="G84" s="20">
        <v>2.8</v>
      </c>
      <c r="H84" s="281"/>
      <c r="I84" s="281"/>
      <c r="J84" s="299"/>
    </row>
    <row r="85" spans="1:10" ht="56" x14ac:dyDescent="0.3">
      <c r="A85" s="268"/>
      <c r="B85" s="31" t="s">
        <v>11</v>
      </c>
      <c r="C85" s="28" t="s">
        <v>535</v>
      </c>
      <c r="D85" s="30" t="s">
        <v>537</v>
      </c>
      <c r="E85" s="28" t="s">
        <v>538</v>
      </c>
      <c r="F85" s="271"/>
      <c r="G85" s="20">
        <v>2.5</v>
      </c>
      <c r="H85" s="282"/>
      <c r="I85" s="282"/>
      <c r="J85" s="299"/>
    </row>
    <row r="86" spans="1:10" x14ac:dyDescent="0.3">
      <c r="A86" s="268"/>
      <c r="B86" s="50" t="s">
        <v>572</v>
      </c>
      <c r="C86" s="28">
        <v>4.9000000000000004</v>
      </c>
      <c r="D86" s="28" t="s">
        <v>479</v>
      </c>
      <c r="E86" s="28" t="s">
        <v>481</v>
      </c>
      <c r="F86" s="271"/>
      <c r="G86" s="20">
        <v>152.1</v>
      </c>
      <c r="H86" s="283">
        <v>15.1</v>
      </c>
      <c r="I86" s="283">
        <v>226</v>
      </c>
      <c r="J86" s="299"/>
    </row>
    <row r="87" spans="1:10" x14ac:dyDescent="0.3">
      <c r="A87" s="268"/>
      <c r="B87" s="50" t="s">
        <v>572</v>
      </c>
      <c r="C87" s="28">
        <v>4.1399999999999997</v>
      </c>
      <c r="D87" s="30" t="s">
        <v>539</v>
      </c>
      <c r="E87" s="28" t="s">
        <v>540</v>
      </c>
      <c r="F87" s="271"/>
      <c r="G87" s="20">
        <v>58.5</v>
      </c>
      <c r="H87" s="281"/>
      <c r="I87" s="281"/>
      <c r="J87" s="299"/>
    </row>
    <row r="88" spans="1:10" x14ac:dyDescent="0.3">
      <c r="A88" s="268"/>
      <c r="B88" s="50" t="s">
        <v>572</v>
      </c>
      <c r="C88" s="28">
        <v>8.1</v>
      </c>
      <c r="D88" s="30" t="s">
        <v>480</v>
      </c>
      <c r="E88" s="28" t="s">
        <v>345</v>
      </c>
      <c r="F88" s="271"/>
      <c r="G88" s="20">
        <v>0.3</v>
      </c>
      <c r="H88" s="282"/>
      <c r="I88" s="282"/>
      <c r="J88" s="299"/>
    </row>
    <row r="89" spans="1:10" x14ac:dyDescent="0.3">
      <c r="A89" s="268"/>
      <c r="B89" s="18" t="s">
        <v>132</v>
      </c>
      <c r="C89" s="28" t="s">
        <v>70</v>
      </c>
      <c r="D89" s="28" t="s">
        <v>418</v>
      </c>
      <c r="E89" s="28" t="s">
        <v>67</v>
      </c>
      <c r="F89" s="271"/>
      <c r="G89" s="20">
        <v>16.2</v>
      </c>
      <c r="H89" s="283">
        <v>29.5</v>
      </c>
      <c r="I89" s="279">
        <v>67.400000000000006</v>
      </c>
      <c r="J89" s="299"/>
    </row>
    <row r="90" spans="1:10" x14ac:dyDescent="0.3">
      <c r="A90" s="268"/>
      <c r="B90" s="18" t="s">
        <v>132</v>
      </c>
      <c r="C90" s="28" t="s">
        <v>49</v>
      </c>
      <c r="D90" s="30" t="s">
        <v>55</v>
      </c>
      <c r="E90" s="28" t="s">
        <v>30</v>
      </c>
      <c r="F90" s="271"/>
      <c r="G90" s="19">
        <v>2</v>
      </c>
      <c r="H90" s="281"/>
      <c r="I90" s="279"/>
      <c r="J90" s="299"/>
    </row>
    <row r="91" spans="1:10" x14ac:dyDescent="0.3">
      <c r="A91" s="268"/>
      <c r="B91" s="18" t="s">
        <v>132</v>
      </c>
      <c r="C91" s="28" t="s">
        <v>42</v>
      </c>
      <c r="D91" s="28" t="s">
        <v>59</v>
      </c>
      <c r="E91" s="28" t="s">
        <v>16</v>
      </c>
      <c r="F91" s="271"/>
      <c r="G91" s="19">
        <v>0.04</v>
      </c>
      <c r="H91" s="281"/>
      <c r="I91" s="279"/>
      <c r="J91" s="299"/>
    </row>
    <row r="92" spans="1:10" ht="17.5" customHeight="1" x14ac:dyDescent="0.3">
      <c r="A92" s="268"/>
      <c r="B92" s="18" t="s">
        <v>132</v>
      </c>
      <c r="C92" s="28" t="s">
        <v>589</v>
      </c>
      <c r="D92" s="30" t="s">
        <v>588</v>
      </c>
      <c r="E92" s="28" t="s">
        <v>312</v>
      </c>
      <c r="F92" s="271"/>
      <c r="G92" s="43">
        <v>4.5999999999999996</v>
      </c>
      <c r="H92" s="281"/>
      <c r="I92" s="279"/>
      <c r="J92" s="299"/>
    </row>
    <row r="93" spans="1:10" x14ac:dyDescent="0.3">
      <c r="A93" s="269"/>
      <c r="B93" s="18" t="s">
        <v>132</v>
      </c>
      <c r="C93" s="28">
        <v>5.9</v>
      </c>
      <c r="D93" s="30" t="s">
        <v>60</v>
      </c>
      <c r="E93" s="28" t="s">
        <v>582</v>
      </c>
      <c r="F93" s="271"/>
      <c r="G93" s="43">
        <v>2.6</v>
      </c>
      <c r="H93" s="281"/>
      <c r="I93" s="283"/>
      <c r="J93" s="299"/>
    </row>
    <row r="94" spans="1:10" ht="17.5" customHeight="1" x14ac:dyDescent="0.3">
      <c r="A94" s="269"/>
      <c r="B94" s="18" t="s">
        <v>132</v>
      </c>
      <c r="C94" s="28" t="s">
        <v>589</v>
      </c>
      <c r="D94" s="30" t="s">
        <v>588</v>
      </c>
      <c r="E94" s="28" t="s">
        <v>68</v>
      </c>
      <c r="F94" s="271"/>
      <c r="G94" s="17">
        <v>7.4</v>
      </c>
      <c r="H94" s="281"/>
      <c r="I94" s="283"/>
      <c r="J94" s="299"/>
    </row>
    <row r="95" spans="1:10" x14ac:dyDescent="0.3">
      <c r="A95" s="269"/>
      <c r="B95" s="18" t="s">
        <v>132</v>
      </c>
      <c r="C95" s="28" t="s">
        <v>43</v>
      </c>
      <c r="D95" s="30" t="s">
        <v>60</v>
      </c>
      <c r="E95" s="47" t="s">
        <v>18</v>
      </c>
      <c r="F95" s="271"/>
      <c r="G95" s="20">
        <v>2.8</v>
      </c>
      <c r="H95" s="281"/>
      <c r="I95" s="283"/>
      <c r="J95" s="299"/>
    </row>
    <row r="96" spans="1:10" x14ac:dyDescent="0.3">
      <c r="A96" s="269"/>
      <c r="B96" s="18" t="s">
        <v>132</v>
      </c>
      <c r="C96" s="28">
        <v>5.9</v>
      </c>
      <c r="D96" s="30" t="s">
        <v>60</v>
      </c>
      <c r="E96" s="47" t="s">
        <v>313</v>
      </c>
      <c r="F96" s="271"/>
      <c r="G96" s="29">
        <v>0.6</v>
      </c>
      <c r="H96" s="281"/>
      <c r="I96" s="283"/>
      <c r="J96" s="299"/>
    </row>
    <row r="97" spans="1:10" ht="14.5" thickBot="1" x14ac:dyDescent="0.35">
      <c r="A97" s="269"/>
      <c r="B97" s="46" t="s">
        <v>132</v>
      </c>
      <c r="C97" s="47" t="s">
        <v>50</v>
      </c>
      <c r="D97" s="47" t="s">
        <v>61</v>
      </c>
      <c r="E97" s="47" t="s">
        <v>31</v>
      </c>
      <c r="F97" s="271"/>
      <c r="G97" s="19">
        <v>1.7</v>
      </c>
      <c r="H97" s="281"/>
      <c r="I97" s="283"/>
      <c r="J97" s="299"/>
    </row>
    <row r="98" spans="1:10" x14ac:dyDescent="0.3">
      <c r="A98" s="267" t="s">
        <v>513</v>
      </c>
      <c r="B98" s="27" t="s">
        <v>3</v>
      </c>
      <c r="C98" s="8" t="s">
        <v>33</v>
      </c>
      <c r="D98" s="8" t="s">
        <v>322</v>
      </c>
      <c r="E98" s="138" t="s">
        <v>524</v>
      </c>
      <c r="F98" s="294">
        <v>0.85</v>
      </c>
      <c r="G98" s="138">
        <v>39</v>
      </c>
      <c r="H98" s="280">
        <v>4.4000000000000004</v>
      </c>
      <c r="I98" s="280">
        <v>59.3</v>
      </c>
      <c r="J98" s="301">
        <v>742.1</v>
      </c>
    </row>
    <row r="99" spans="1:10" x14ac:dyDescent="0.3">
      <c r="A99" s="293"/>
      <c r="B99" s="37" t="s">
        <v>3</v>
      </c>
      <c r="C99" s="28">
        <v>4.0999999999999996</v>
      </c>
      <c r="D99" s="28" t="s">
        <v>322</v>
      </c>
      <c r="E99" s="238" t="s">
        <v>755</v>
      </c>
      <c r="F99" s="295"/>
      <c r="G99" s="238">
        <v>4.8</v>
      </c>
      <c r="H99" s="281"/>
      <c r="I99" s="281"/>
      <c r="J99" s="302"/>
    </row>
    <row r="100" spans="1:10" x14ac:dyDescent="0.3">
      <c r="A100" s="293"/>
      <c r="B100" s="37" t="s">
        <v>3</v>
      </c>
      <c r="C100" s="28">
        <v>4.0999999999999996</v>
      </c>
      <c r="D100" s="28" t="s">
        <v>322</v>
      </c>
      <c r="E100" s="238" t="s">
        <v>756</v>
      </c>
      <c r="F100" s="295"/>
      <c r="G100" s="238">
        <v>10</v>
      </c>
      <c r="H100" s="281"/>
      <c r="I100" s="281"/>
      <c r="J100" s="302"/>
    </row>
    <row r="101" spans="1:10" x14ac:dyDescent="0.3">
      <c r="A101" s="293"/>
      <c r="B101" s="37" t="s">
        <v>3</v>
      </c>
      <c r="C101" s="28">
        <v>4.0999999999999996</v>
      </c>
      <c r="D101" s="28" t="s">
        <v>322</v>
      </c>
      <c r="E101" s="238" t="s">
        <v>757</v>
      </c>
      <c r="F101" s="295"/>
      <c r="G101" s="238">
        <v>1</v>
      </c>
      <c r="H101" s="281"/>
      <c r="I101" s="281"/>
      <c r="J101" s="302"/>
    </row>
    <row r="102" spans="1:10" x14ac:dyDescent="0.3">
      <c r="A102" s="268"/>
      <c r="B102" s="37" t="s">
        <v>3</v>
      </c>
      <c r="C102" s="28">
        <v>4.0999999999999996</v>
      </c>
      <c r="D102" s="28" t="s">
        <v>322</v>
      </c>
      <c r="E102" s="15" t="s">
        <v>415</v>
      </c>
      <c r="F102" s="296"/>
      <c r="G102" s="15">
        <v>0.05</v>
      </c>
      <c r="H102" s="281"/>
      <c r="I102" s="281"/>
      <c r="J102" s="303"/>
    </row>
    <row r="103" spans="1:10" x14ac:dyDescent="0.3">
      <c r="A103" s="268"/>
      <c r="B103" s="37" t="s">
        <v>3</v>
      </c>
      <c r="C103" s="28">
        <v>4.3</v>
      </c>
      <c r="D103" s="28" t="s">
        <v>323</v>
      </c>
      <c r="E103" s="15"/>
      <c r="F103" s="296"/>
      <c r="G103" s="15"/>
      <c r="H103" s="282"/>
      <c r="I103" s="282"/>
      <c r="J103" s="303"/>
    </row>
    <row r="104" spans="1:10" x14ac:dyDescent="0.3">
      <c r="A104" s="268"/>
      <c r="B104" s="31" t="s">
        <v>11</v>
      </c>
      <c r="C104" s="28" t="s">
        <v>47</v>
      </c>
      <c r="D104" s="30" t="s">
        <v>52</v>
      </c>
      <c r="E104" s="28" t="s">
        <v>28</v>
      </c>
      <c r="F104" s="296"/>
      <c r="G104" s="15">
        <v>48.9</v>
      </c>
      <c r="H104" s="20">
        <v>1.2</v>
      </c>
      <c r="I104" s="20">
        <v>50.1</v>
      </c>
      <c r="J104" s="303"/>
    </row>
    <row r="105" spans="1:10" x14ac:dyDescent="0.3">
      <c r="A105" s="268"/>
      <c r="B105" s="50" t="s">
        <v>572</v>
      </c>
      <c r="C105" s="28">
        <v>4.9000000000000004</v>
      </c>
      <c r="D105" s="28" t="s">
        <v>479</v>
      </c>
      <c r="E105" s="61" t="s">
        <v>525</v>
      </c>
      <c r="F105" s="296"/>
      <c r="G105" s="17">
        <v>338.9</v>
      </c>
      <c r="H105" s="279">
        <v>1.5</v>
      </c>
      <c r="I105" s="279">
        <v>399.5</v>
      </c>
      <c r="J105" s="303"/>
    </row>
    <row r="106" spans="1:10" x14ac:dyDescent="0.3">
      <c r="A106" s="268"/>
      <c r="B106" s="50" t="s">
        <v>572</v>
      </c>
      <c r="C106" s="28">
        <v>4.9000000000000004</v>
      </c>
      <c r="D106" s="28" t="s">
        <v>479</v>
      </c>
      <c r="E106" s="28" t="s">
        <v>481</v>
      </c>
      <c r="F106" s="296"/>
      <c r="G106" s="17">
        <v>59.2</v>
      </c>
      <c r="H106" s="279"/>
      <c r="I106" s="279"/>
      <c r="J106" s="303"/>
    </row>
    <row r="107" spans="1:10" x14ac:dyDescent="0.3">
      <c r="A107" s="268"/>
      <c r="B107" s="53" t="s">
        <v>719</v>
      </c>
      <c r="C107" s="30" t="s">
        <v>75</v>
      </c>
      <c r="D107" s="30" t="s">
        <v>76</v>
      </c>
      <c r="E107" s="30" t="s">
        <v>72</v>
      </c>
      <c r="F107" s="296"/>
      <c r="G107" s="20">
        <v>68.599999999999994</v>
      </c>
      <c r="H107" s="279">
        <v>12.4</v>
      </c>
      <c r="I107" s="279">
        <v>179.6</v>
      </c>
      <c r="J107" s="303"/>
    </row>
    <row r="108" spans="1:10" ht="28" x14ac:dyDescent="0.3">
      <c r="A108" s="268"/>
      <c r="B108" s="53" t="s">
        <v>719</v>
      </c>
      <c r="C108" s="30" t="s">
        <v>741</v>
      </c>
      <c r="D108" s="30" t="s">
        <v>742</v>
      </c>
      <c r="E108" s="30" t="s">
        <v>73</v>
      </c>
      <c r="F108" s="249"/>
      <c r="G108" s="20">
        <v>98.6</v>
      </c>
      <c r="H108" s="279"/>
      <c r="I108" s="279"/>
      <c r="J108" s="303"/>
    </row>
    <row r="109" spans="1:10" x14ac:dyDescent="0.3">
      <c r="A109" s="268"/>
      <c r="B109" s="54" t="s">
        <v>720</v>
      </c>
      <c r="C109" s="30" t="s">
        <v>80</v>
      </c>
      <c r="D109" s="30" t="s">
        <v>81</v>
      </c>
      <c r="E109" s="30" t="s">
        <v>74</v>
      </c>
      <c r="F109" s="249"/>
      <c r="G109" s="20">
        <v>22.4</v>
      </c>
      <c r="H109" s="20">
        <v>1.9</v>
      </c>
      <c r="I109" s="20">
        <v>24.3</v>
      </c>
      <c r="J109" s="303"/>
    </row>
    <row r="110" spans="1:10" x14ac:dyDescent="0.3">
      <c r="A110" s="268"/>
      <c r="B110" s="18" t="s">
        <v>132</v>
      </c>
      <c r="C110" s="28" t="s">
        <v>70</v>
      </c>
      <c r="D110" s="28" t="s">
        <v>418</v>
      </c>
      <c r="E110" s="28" t="s">
        <v>67</v>
      </c>
      <c r="F110" s="249"/>
      <c r="G110" s="20">
        <v>15</v>
      </c>
      <c r="H110" s="283">
        <v>6.6</v>
      </c>
      <c r="I110" s="283">
        <v>29.3</v>
      </c>
      <c r="J110" s="303"/>
    </row>
    <row r="111" spans="1:10" ht="14.5" thickBot="1" x14ac:dyDescent="0.35">
      <c r="A111" s="269"/>
      <c r="B111" s="46" t="s">
        <v>132</v>
      </c>
      <c r="C111" s="140" t="s">
        <v>526</v>
      </c>
      <c r="D111" s="48" t="s">
        <v>578</v>
      </c>
      <c r="E111" s="48" t="s">
        <v>582</v>
      </c>
      <c r="F111" s="253"/>
      <c r="G111" s="140">
        <v>7.6</v>
      </c>
      <c r="H111" s="281"/>
      <c r="I111" s="281"/>
      <c r="J111" s="304"/>
    </row>
    <row r="112" spans="1:10" x14ac:dyDescent="0.3">
      <c r="A112" s="265" t="s">
        <v>527</v>
      </c>
      <c r="B112" s="27" t="s">
        <v>3</v>
      </c>
      <c r="C112" s="8">
        <v>4.0999999999999996</v>
      </c>
      <c r="D112" s="8" t="s">
        <v>322</v>
      </c>
      <c r="E112" s="237" t="s">
        <v>744</v>
      </c>
      <c r="F112" s="305">
        <v>1</v>
      </c>
      <c r="G112" s="237"/>
      <c r="H112" s="236">
        <v>3.3</v>
      </c>
      <c r="I112" s="280">
        <f>+H112+H113+H114</f>
        <v>18.899999999999999</v>
      </c>
      <c r="J112" s="298">
        <f>+I112+I115+I116+I117</f>
        <v>67.600000000000009</v>
      </c>
    </row>
    <row r="113" spans="1:10" ht="14.5" customHeight="1" x14ac:dyDescent="0.3">
      <c r="A113" s="266"/>
      <c r="B113" s="37" t="s">
        <v>3</v>
      </c>
      <c r="C113" s="28">
        <v>4.3</v>
      </c>
      <c r="D113" s="28" t="s">
        <v>323</v>
      </c>
      <c r="E113" s="15" t="s">
        <v>745</v>
      </c>
      <c r="F113" s="306"/>
      <c r="G113" s="15"/>
      <c r="H113" s="17">
        <v>4.7</v>
      </c>
      <c r="I113" s="281"/>
      <c r="J113" s="299"/>
    </row>
    <row r="114" spans="1:10" ht="14.5" customHeight="1" x14ac:dyDescent="0.3">
      <c r="A114" s="266"/>
      <c r="B114" s="37" t="s">
        <v>3</v>
      </c>
      <c r="C114" s="141">
        <v>4.5</v>
      </c>
      <c r="D114" s="28" t="s">
        <v>324</v>
      </c>
      <c r="E114" s="15" t="s">
        <v>25</v>
      </c>
      <c r="F114" s="306"/>
      <c r="G114" s="15"/>
      <c r="H114" s="17">
        <v>10.9</v>
      </c>
      <c r="I114" s="282"/>
      <c r="J114" s="299"/>
    </row>
    <row r="115" spans="1:10" ht="14.5" customHeight="1" x14ac:dyDescent="0.3">
      <c r="A115" s="266"/>
      <c r="B115" s="50" t="s">
        <v>572</v>
      </c>
      <c r="C115" s="28">
        <v>4.9000000000000004</v>
      </c>
      <c r="D115" s="28" t="s">
        <v>479</v>
      </c>
      <c r="E115" s="28" t="s">
        <v>481</v>
      </c>
      <c r="F115" s="306"/>
      <c r="G115" s="17"/>
      <c r="H115" s="17">
        <v>14.3</v>
      </c>
      <c r="I115" s="17">
        <f>+H115</f>
        <v>14.3</v>
      </c>
      <c r="J115" s="299"/>
    </row>
    <row r="116" spans="1:10" ht="14.5" customHeight="1" x14ac:dyDescent="0.3">
      <c r="A116" s="266"/>
      <c r="B116" s="18" t="s">
        <v>132</v>
      </c>
      <c r="C116" s="28" t="s">
        <v>48</v>
      </c>
      <c r="D116" s="30" t="s">
        <v>58</v>
      </c>
      <c r="E116" s="28" t="s">
        <v>29</v>
      </c>
      <c r="F116" s="306"/>
      <c r="G116" s="17"/>
      <c r="H116" s="17">
        <v>22.6</v>
      </c>
      <c r="I116" s="17">
        <f>+H116</f>
        <v>22.6</v>
      </c>
      <c r="J116" s="299"/>
    </row>
    <row r="117" spans="1:10" ht="15" customHeight="1" thickBot="1" x14ac:dyDescent="0.35">
      <c r="A117" s="297"/>
      <c r="B117" s="142" t="s">
        <v>11</v>
      </c>
      <c r="C117" s="52" t="s">
        <v>38</v>
      </c>
      <c r="D117" s="139" t="s">
        <v>62</v>
      </c>
      <c r="E117" s="52" t="s">
        <v>13</v>
      </c>
      <c r="F117" s="307"/>
      <c r="G117" s="26"/>
      <c r="H117" s="26">
        <v>11.8</v>
      </c>
      <c r="I117" s="26">
        <f>+H117</f>
        <v>11.8</v>
      </c>
      <c r="J117" s="300"/>
    </row>
  </sheetData>
  <autoFilter ref="A11:I48" xr:uid="{5CE76FDC-530F-4D50-ACB4-9D73497DE244}"/>
  <mergeCells count="64">
    <mergeCell ref="J112:J117"/>
    <mergeCell ref="I64:I77"/>
    <mergeCell ref="H64:H77"/>
    <mergeCell ref="H78:H85"/>
    <mergeCell ref="I78:I85"/>
    <mergeCell ref="I110:I111"/>
    <mergeCell ref="H110:H111"/>
    <mergeCell ref="H98:H103"/>
    <mergeCell ref="I86:I88"/>
    <mergeCell ref="I112:I114"/>
    <mergeCell ref="F112:F117"/>
    <mergeCell ref="I107:I108"/>
    <mergeCell ref="H105:H106"/>
    <mergeCell ref="I105:I106"/>
    <mergeCell ref="H107:H108"/>
    <mergeCell ref="A98:A111"/>
    <mergeCell ref="F98:F111"/>
    <mergeCell ref="A112:A117"/>
    <mergeCell ref="J12:J17"/>
    <mergeCell ref="I15:I16"/>
    <mergeCell ref="J98:J111"/>
    <mergeCell ref="J64:J97"/>
    <mergeCell ref="J51:J63"/>
    <mergeCell ref="J25:J50"/>
    <mergeCell ref="J18:J24"/>
    <mergeCell ref="I12:I13"/>
    <mergeCell ref="I18:I20"/>
    <mergeCell ref="I21:I22"/>
    <mergeCell ref="I98:I103"/>
    <mergeCell ref="I89:I97"/>
    <mergeCell ref="I60:I62"/>
    <mergeCell ref="I42:I50"/>
    <mergeCell ref="I58:I59"/>
    <mergeCell ref="G21:G22"/>
    <mergeCell ref="B8:D8"/>
    <mergeCell ref="B9:D9"/>
    <mergeCell ref="H25:H37"/>
    <mergeCell ref="F51:F63"/>
    <mergeCell ref="A3:D3"/>
    <mergeCell ref="B4:D4"/>
    <mergeCell ref="B5:D5"/>
    <mergeCell ref="B6:D6"/>
    <mergeCell ref="B7:D7"/>
    <mergeCell ref="F64:F97"/>
    <mergeCell ref="F25:F50"/>
    <mergeCell ref="F12:F17"/>
    <mergeCell ref="F18:F24"/>
    <mergeCell ref="I51:I57"/>
    <mergeCell ref="H60:H62"/>
    <mergeCell ref="G64:G66"/>
    <mergeCell ref="G44:G47"/>
    <mergeCell ref="H38:H41"/>
    <mergeCell ref="H42:H50"/>
    <mergeCell ref="H51:H57"/>
    <mergeCell ref="H89:H97"/>
    <mergeCell ref="H86:H88"/>
    <mergeCell ref="H58:H59"/>
    <mergeCell ref="G18:G20"/>
    <mergeCell ref="I25:I37"/>
    <mergeCell ref="A12:A17"/>
    <mergeCell ref="A18:A24"/>
    <mergeCell ref="A25:A50"/>
    <mergeCell ref="A51:A63"/>
    <mergeCell ref="A64:A9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7F79-FE3A-44F1-8D56-E994F54629DD}">
  <dimension ref="A1:H52"/>
  <sheetViews>
    <sheetView showGridLines="0" zoomScale="80" zoomScaleNormal="80" workbookViewId="0">
      <pane ySplit="3" topLeftCell="A4" activePane="bottomLeft" state="frozen"/>
      <selection pane="bottomLeft" activeCell="M45" sqref="M45"/>
    </sheetView>
  </sheetViews>
  <sheetFormatPr defaultColWidth="8.7265625" defaultRowHeight="14" outlineLevelCol="1" x14ac:dyDescent="0.3"/>
  <cols>
    <col min="1" max="1" width="27.54296875" style="1" customWidth="1"/>
    <col min="2" max="2" width="11.26953125" style="1" hidden="1" customWidth="1" outlineLevel="1"/>
    <col min="3" max="4" width="9.54296875" style="1" hidden="1" customWidth="1" outlineLevel="1"/>
    <col min="5" max="5" width="10.1796875" style="1" hidden="1" customWidth="1" outlineLevel="1"/>
    <col min="6" max="6" width="23.453125" style="1" customWidth="1" collapsed="1"/>
    <col min="7" max="7" width="68.453125" style="1" customWidth="1"/>
    <col min="8" max="8" width="12.453125" style="1" customWidth="1"/>
    <col min="9" max="16384" width="8.7265625" style="1"/>
  </cols>
  <sheetData>
    <row r="1" spans="1:8" x14ac:dyDescent="0.3">
      <c r="A1" s="2" t="s">
        <v>508</v>
      </c>
      <c r="B1" s="2"/>
      <c r="C1" s="2"/>
      <c r="D1" s="2"/>
      <c r="E1" s="2"/>
      <c r="F1" s="2"/>
      <c r="G1" s="3"/>
      <c r="H1" s="3"/>
    </row>
    <row r="2" spans="1:8" ht="14.5" thickBot="1" x14ac:dyDescent="0.35"/>
    <row r="3" spans="1:8" ht="28" x14ac:dyDescent="0.3">
      <c r="A3" s="55" t="s">
        <v>2</v>
      </c>
      <c r="B3" s="151" t="s">
        <v>591</v>
      </c>
      <c r="C3" s="151" t="s">
        <v>592</v>
      </c>
      <c r="D3" s="151" t="s">
        <v>593</v>
      </c>
      <c r="E3" s="151" t="s">
        <v>594</v>
      </c>
      <c r="F3" s="56" t="s">
        <v>462</v>
      </c>
      <c r="G3" s="56" t="s">
        <v>90</v>
      </c>
      <c r="H3" s="57" t="s">
        <v>122</v>
      </c>
    </row>
    <row r="4" spans="1:8" x14ac:dyDescent="0.3">
      <c r="A4" s="251" t="s">
        <v>3</v>
      </c>
      <c r="B4" s="308"/>
      <c r="C4" s="308"/>
      <c r="D4" s="308"/>
      <c r="E4" s="308"/>
      <c r="F4" s="252"/>
      <c r="G4" s="252"/>
      <c r="H4" s="309"/>
    </row>
    <row r="5" spans="1:8" x14ac:dyDescent="0.3">
      <c r="A5" s="250" t="s">
        <v>201</v>
      </c>
      <c r="B5" s="310">
        <v>26.141288782816229</v>
      </c>
      <c r="C5" s="310">
        <v>27.08162291169451</v>
      </c>
      <c r="D5" s="310">
        <v>93.093078758949872</v>
      </c>
      <c r="E5" s="253"/>
      <c r="F5" s="310">
        <f>+B5+C5+D5</f>
        <v>146.31599045346061</v>
      </c>
      <c r="G5" s="59" t="s">
        <v>202</v>
      </c>
      <c r="H5" s="60">
        <v>12</v>
      </c>
    </row>
    <row r="6" spans="1:8" x14ac:dyDescent="0.3">
      <c r="A6" s="250"/>
      <c r="B6" s="310"/>
      <c r="C6" s="310"/>
      <c r="D6" s="310"/>
      <c r="E6" s="306"/>
      <c r="F6" s="255"/>
      <c r="G6" s="59" t="s">
        <v>203</v>
      </c>
      <c r="H6" s="60">
        <v>63</v>
      </c>
    </row>
    <row r="7" spans="1:8" x14ac:dyDescent="0.3">
      <c r="A7" s="250"/>
      <c r="B7" s="310"/>
      <c r="C7" s="310"/>
      <c r="D7" s="310"/>
      <c r="E7" s="306"/>
      <c r="F7" s="255"/>
      <c r="G7" s="59" t="s">
        <v>204</v>
      </c>
      <c r="H7" s="60">
        <v>122</v>
      </c>
    </row>
    <row r="8" spans="1:8" x14ac:dyDescent="0.3">
      <c r="A8" s="250"/>
      <c r="B8" s="310"/>
      <c r="C8" s="310"/>
      <c r="D8" s="310"/>
      <c r="E8" s="306"/>
      <c r="F8" s="255"/>
      <c r="G8" s="61" t="s">
        <v>205</v>
      </c>
      <c r="H8" s="62">
        <v>35</v>
      </c>
    </row>
    <row r="9" spans="1:8" x14ac:dyDescent="0.3">
      <c r="A9" s="250"/>
      <c r="B9" s="310"/>
      <c r="C9" s="310"/>
      <c r="D9" s="310"/>
      <c r="E9" s="306"/>
      <c r="F9" s="255"/>
      <c r="G9" s="61" t="s">
        <v>206</v>
      </c>
      <c r="H9" s="62">
        <v>90</v>
      </c>
    </row>
    <row r="10" spans="1:8" x14ac:dyDescent="0.3">
      <c r="A10" s="250"/>
      <c r="B10" s="310"/>
      <c r="C10" s="310"/>
      <c r="D10" s="310"/>
      <c r="E10" s="312"/>
      <c r="F10" s="255"/>
      <c r="G10" s="61" t="s">
        <v>207</v>
      </c>
      <c r="H10" s="62">
        <v>95</v>
      </c>
    </row>
    <row r="11" spans="1:8" x14ac:dyDescent="0.3">
      <c r="A11" s="250" t="s">
        <v>208</v>
      </c>
      <c r="B11" s="253"/>
      <c r="C11" s="253"/>
      <c r="D11" s="253"/>
      <c r="E11" s="311">
        <v>96.854415274463008</v>
      </c>
      <c r="F11" s="311">
        <f>+E11</f>
        <v>96.854415274463008</v>
      </c>
      <c r="G11" s="59" t="s">
        <v>209</v>
      </c>
      <c r="H11" s="63">
        <v>54</v>
      </c>
    </row>
    <row r="12" spans="1:8" x14ac:dyDescent="0.3">
      <c r="A12" s="250"/>
      <c r="B12" s="306"/>
      <c r="C12" s="306"/>
      <c r="D12" s="306"/>
      <c r="E12" s="311"/>
      <c r="F12" s="255"/>
      <c r="G12" s="59" t="s">
        <v>210</v>
      </c>
      <c r="H12" s="63">
        <v>180</v>
      </c>
    </row>
    <row r="13" spans="1:8" x14ac:dyDescent="0.3">
      <c r="A13" s="250"/>
      <c r="B13" s="312"/>
      <c r="C13" s="312"/>
      <c r="D13" s="312"/>
      <c r="E13" s="311"/>
      <c r="F13" s="255"/>
      <c r="G13" s="59" t="s">
        <v>211</v>
      </c>
      <c r="H13" s="63">
        <v>25</v>
      </c>
    </row>
    <row r="14" spans="1:8" x14ac:dyDescent="0.3">
      <c r="A14" s="251" t="s">
        <v>11</v>
      </c>
      <c r="B14" s="308"/>
      <c r="C14" s="308"/>
      <c r="D14" s="308"/>
      <c r="E14" s="308"/>
      <c r="F14" s="252"/>
      <c r="G14" s="252"/>
      <c r="H14" s="309"/>
    </row>
    <row r="15" spans="1:8" x14ac:dyDescent="0.3">
      <c r="A15" s="250" t="s">
        <v>212</v>
      </c>
      <c r="B15" s="310">
        <v>17.584248210023866</v>
      </c>
      <c r="C15" s="310">
        <v>14.105011933174223</v>
      </c>
      <c r="D15" s="310">
        <v>15.703579952267303</v>
      </c>
      <c r="E15" s="253"/>
      <c r="F15" s="310">
        <f>+B15+D15+C15</f>
        <v>47.392840095465395</v>
      </c>
      <c r="G15" s="59" t="s">
        <v>213</v>
      </c>
      <c r="H15" s="64" t="s">
        <v>329</v>
      </c>
    </row>
    <row r="16" spans="1:8" x14ac:dyDescent="0.3">
      <c r="A16" s="250"/>
      <c r="B16" s="310"/>
      <c r="C16" s="310"/>
      <c r="D16" s="310"/>
      <c r="E16" s="306"/>
      <c r="F16" s="255"/>
      <c r="G16" s="59" t="s">
        <v>214</v>
      </c>
      <c r="H16" s="64" t="s">
        <v>329</v>
      </c>
    </row>
    <row r="17" spans="1:8" x14ac:dyDescent="0.3">
      <c r="A17" s="250"/>
      <c r="B17" s="310"/>
      <c r="C17" s="310"/>
      <c r="D17" s="310"/>
      <c r="E17" s="306"/>
      <c r="F17" s="255"/>
      <c r="G17" s="59" t="s">
        <v>215</v>
      </c>
      <c r="H17" s="64" t="s">
        <v>330</v>
      </c>
    </row>
    <row r="18" spans="1:8" x14ac:dyDescent="0.3">
      <c r="A18" s="250"/>
      <c r="B18" s="310"/>
      <c r="C18" s="310"/>
      <c r="D18" s="310"/>
      <c r="E18" s="306"/>
      <c r="F18" s="255"/>
      <c r="G18" s="59" t="s">
        <v>216</v>
      </c>
      <c r="H18" s="65">
        <v>1.4</v>
      </c>
    </row>
    <row r="19" spans="1:8" x14ac:dyDescent="0.3">
      <c r="A19" s="250"/>
      <c r="B19" s="310"/>
      <c r="C19" s="310"/>
      <c r="D19" s="310"/>
      <c r="E19" s="306"/>
      <c r="F19" s="255"/>
      <c r="G19" s="59" t="s">
        <v>217</v>
      </c>
      <c r="H19" s="64" t="s">
        <v>331</v>
      </c>
    </row>
    <row r="20" spans="1:8" x14ac:dyDescent="0.3">
      <c r="A20" s="250"/>
      <c r="B20" s="310"/>
      <c r="C20" s="310"/>
      <c r="D20" s="310"/>
      <c r="E20" s="306"/>
      <c r="F20" s="255"/>
      <c r="G20" s="59" t="s">
        <v>218</v>
      </c>
      <c r="H20" s="65">
        <v>1.4</v>
      </c>
    </row>
    <row r="21" spans="1:8" x14ac:dyDescent="0.3">
      <c r="A21" s="250"/>
      <c r="B21" s="310"/>
      <c r="C21" s="310"/>
      <c r="D21" s="310"/>
      <c r="E21" s="306"/>
      <c r="F21" s="255"/>
      <c r="G21" s="59" t="s">
        <v>219</v>
      </c>
      <c r="H21" s="64" t="s">
        <v>333</v>
      </c>
    </row>
    <row r="22" spans="1:8" x14ac:dyDescent="0.3">
      <c r="A22" s="250"/>
      <c r="B22" s="310"/>
      <c r="C22" s="310"/>
      <c r="D22" s="310"/>
      <c r="E22" s="306"/>
      <c r="F22" s="255"/>
      <c r="G22" s="59" t="s">
        <v>220</v>
      </c>
      <c r="H22" s="64" t="s">
        <v>334</v>
      </c>
    </row>
    <row r="23" spans="1:8" x14ac:dyDescent="0.3">
      <c r="A23" s="250"/>
      <c r="B23" s="310"/>
      <c r="C23" s="310"/>
      <c r="D23" s="310"/>
      <c r="E23" s="312"/>
      <c r="F23" s="255"/>
      <c r="G23" s="59" t="s">
        <v>221</v>
      </c>
      <c r="H23" s="66" t="s">
        <v>332</v>
      </c>
    </row>
    <row r="24" spans="1:8" x14ac:dyDescent="0.3">
      <c r="A24" s="251" t="s">
        <v>15</v>
      </c>
      <c r="B24" s="308"/>
      <c r="C24" s="308"/>
      <c r="D24" s="308"/>
      <c r="E24" s="308"/>
      <c r="F24" s="252"/>
      <c r="G24" s="252"/>
      <c r="H24" s="309"/>
    </row>
    <row r="25" spans="1:8" x14ac:dyDescent="0.3">
      <c r="A25" s="250" t="s">
        <v>222</v>
      </c>
      <c r="B25" s="253"/>
      <c r="C25" s="253"/>
      <c r="D25" s="253"/>
      <c r="E25" s="310">
        <v>65.823389021479713</v>
      </c>
      <c r="F25" s="310">
        <f>+E25</f>
        <v>65.823389021479713</v>
      </c>
      <c r="G25" s="67" t="s">
        <v>223</v>
      </c>
      <c r="H25" s="68">
        <v>230</v>
      </c>
    </row>
    <row r="26" spans="1:8" x14ac:dyDescent="0.3">
      <c r="A26" s="250"/>
      <c r="B26" s="312"/>
      <c r="C26" s="312"/>
      <c r="D26" s="312"/>
      <c r="E26" s="310"/>
      <c r="F26" s="255"/>
      <c r="G26" s="67" t="s">
        <v>224</v>
      </c>
      <c r="H26" s="69">
        <v>240000</v>
      </c>
    </row>
    <row r="27" spans="1:8" x14ac:dyDescent="0.3">
      <c r="A27" s="313" t="s">
        <v>225</v>
      </c>
      <c r="B27" s="310">
        <v>2.5389021479713607</v>
      </c>
      <c r="C27" s="310">
        <v>7.0525059665871117</v>
      </c>
      <c r="D27" s="310">
        <v>2.821002386634845</v>
      </c>
      <c r="E27" s="315"/>
      <c r="F27" s="310">
        <f>+B27+C27+D27</f>
        <v>12.412410501193317</v>
      </c>
      <c r="G27" s="59" t="s">
        <v>226</v>
      </c>
      <c r="H27" s="68">
        <v>8</v>
      </c>
    </row>
    <row r="28" spans="1:8" x14ac:dyDescent="0.3">
      <c r="A28" s="313"/>
      <c r="B28" s="310"/>
      <c r="C28" s="310"/>
      <c r="D28" s="310"/>
      <c r="E28" s="316"/>
      <c r="F28" s="255"/>
      <c r="G28" s="59" t="s">
        <v>227</v>
      </c>
      <c r="H28" s="68">
        <v>54</v>
      </c>
    </row>
    <row r="29" spans="1:8" ht="28" x14ac:dyDescent="0.3">
      <c r="A29" s="313"/>
      <c r="B29" s="310"/>
      <c r="C29" s="310"/>
      <c r="D29" s="310"/>
      <c r="E29" s="316"/>
      <c r="F29" s="255"/>
      <c r="G29" s="59" t="s">
        <v>228</v>
      </c>
      <c r="H29" s="68">
        <v>90</v>
      </c>
    </row>
    <row r="30" spans="1:8" x14ac:dyDescent="0.3">
      <c r="A30" s="313"/>
      <c r="B30" s="310"/>
      <c r="C30" s="310"/>
      <c r="D30" s="310"/>
      <c r="E30" s="317"/>
      <c r="F30" s="255"/>
      <c r="G30" s="59" t="s">
        <v>229</v>
      </c>
      <c r="H30" s="69">
        <v>26869</v>
      </c>
    </row>
    <row r="31" spans="1:8" x14ac:dyDescent="0.3">
      <c r="A31" s="251" t="s">
        <v>79</v>
      </c>
      <c r="B31" s="308"/>
      <c r="C31" s="308"/>
      <c r="D31" s="308"/>
      <c r="E31" s="308"/>
      <c r="F31" s="252"/>
      <c r="G31" s="252"/>
      <c r="H31" s="309"/>
    </row>
    <row r="32" spans="1:8" x14ac:dyDescent="0.3">
      <c r="A32" s="313" t="s">
        <v>230</v>
      </c>
      <c r="B32" s="310">
        <v>4.7016706443914078</v>
      </c>
      <c r="C32" s="318">
        <v>10.155608591885443</v>
      </c>
      <c r="D32" s="310">
        <v>10.343675417661098</v>
      </c>
      <c r="E32" s="315"/>
      <c r="F32" s="310">
        <f>+B32+C32+D32</f>
        <v>25.200954653937949</v>
      </c>
      <c r="G32" s="59" t="s">
        <v>231</v>
      </c>
      <c r="H32" s="68">
        <v>401</v>
      </c>
    </row>
    <row r="33" spans="1:8" x14ac:dyDescent="0.3">
      <c r="A33" s="313"/>
      <c r="B33" s="310"/>
      <c r="C33" s="319"/>
      <c r="D33" s="310"/>
      <c r="E33" s="316"/>
      <c r="F33" s="255"/>
      <c r="G33" s="59" t="s">
        <v>232</v>
      </c>
      <c r="H33" s="68">
        <v>573</v>
      </c>
    </row>
    <row r="34" spans="1:8" x14ac:dyDescent="0.3">
      <c r="A34" s="313"/>
      <c r="B34" s="310"/>
      <c r="C34" s="319"/>
      <c r="D34" s="310"/>
      <c r="E34" s="316"/>
      <c r="F34" s="255"/>
      <c r="G34" s="59" t="s">
        <v>233</v>
      </c>
      <c r="H34" s="68">
        <v>816</v>
      </c>
    </row>
    <row r="35" spans="1:8" x14ac:dyDescent="0.3">
      <c r="A35" s="313"/>
      <c r="B35" s="310"/>
      <c r="C35" s="319"/>
      <c r="D35" s="310"/>
      <c r="E35" s="316"/>
      <c r="F35" s="255"/>
      <c r="G35" s="59" t="s">
        <v>234</v>
      </c>
      <c r="H35" s="70">
        <v>0.27</v>
      </c>
    </row>
    <row r="36" spans="1:8" x14ac:dyDescent="0.3">
      <c r="A36" s="313"/>
      <c r="B36" s="310"/>
      <c r="C36" s="319"/>
      <c r="D36" s="310"/>
      <c r="E36" s="316"/>
      <c r="F36" s="255"/>
      <c r="G36" s="59" t="s">
        <v>235</v>
      </c>
      <c r="H36" s="70">
        <v>0.38</v>
      </c>
    </row>
    <row r="37" spans="1:8" x14ac:dyDescent="0.3">
      <c r="A37" s="313"/>
      <c r="B37" s="310"/>
      <c r="C37" s="319"/>
      <c r="D37" s="310"/>
      <c r="E37" s="316"/>
      <c r="F37" s="255"/>
      <c r="G37" s="59" t="s">
        <v>236</v>
      </c>
      <c r="H37" s="70">
        <v>0.54</v>
      </c>
    </row>
    <row r="38" spans="1:8" x14ac:dyDescent="0.3">
      <c r="A38" s="313"/>
      <c r="B38" s="310"/>
      <c r="C38" s="319"/>
      <c r="D38" s="310"/>
      <c r="E38" s="316"/>
      <c r="F38" s="255"/>
      <c r="G38" s="59" t="s">
        <v>238</v>
      </c>
      <c r="H38" s="68">
        <v>9</v>
      </c>
    </row>
    <row r="39" spans="1:8" x14ac:dyDescent="0.3">
      <c r="A39" s="313"/>
      <c r="B39" s="310"/>
      <c r="C39" s="319"/>
      <c r="D39" s="310"/>
      <c r="E39" s="316"/>
      <c r="F39" s="255"/>
      <c r="G39" s="59" t="s">
        <v>237</v>
      </c>
      <c r="H39" s="68">
        <v>7</v>
      </c>
    </row>
    <row r="40" spans="1:8" x14ac:dyDescent="0.3">
      <c r="A40" s="313"/>
      <c r="B40" s="310"/>
      <c r="C40" s="319"/>
      <c r="D40" s="310"/>
      <c r="E40" s="316"/>
      <c r="F40" s="255"/>
      <c r="G40" s="59" t="s">
        <v>239</v>
      </c>
      <c r="H40" s="68">
        <v>6</v>
      </c>
    </row>
    <row r="41" spans="1:8" x14ac:dyDescent="0.3">
      <c r="A41" s="313"/>
      <c r="B41" s="310"/>
      <c r="C41" s="319"/>
      <c r="D41" s="310"/>
      <c r="E41" s="316"/>
      <c r="F41" s="255"/>
      <c r="G41" s="59" t="s">
        <v>240</v>
      </c>
      <c r="H41" s="68">
        <v>552</v>
      </c>
    </row>
    <row r="42" spans="1:8" x14ac:dyDescent="0.3">
      <c r="A42" s="313"/>
      <c r="B42" s="310"/>
      <c r="C42" s="319"/>
      <c r="D42" s="310"/>
      <c r="E42" s="316"/>
      <c r="F42" s="255"/>
      <c r="G42" s="59" t="s">
        <v>241</v>
      </c>
      <c r="H42" s="68">
        <v>504</v>
      </c>
    </row>
    <row r="43" spans="1:8" x14ac:dyDescent="0.3">
      <c r="A43" s="313"/>
      <c r="B43" s="310"/>
      <c r="C43" s="319"/>
      <c r="D43" s="310"/>
      <c r="E43" s="316"/>
      <c r="F43" s="255"/>
      <c r="G43" s="59" t="s">
        <v>242</v>
      </c>
      <c r="H43" s="68">
        <v>492</v>
      </c>
    </row>
    <row r="44" spans="1:8" x14ac:dyDescent="0.3">
      <c r="A44" s="313"/>
      <c r="B44" s="310"/>
      <c r="C44" s="319"/>
      <c r="D44" s="310"/>
      <c r="E44" s="316"/>
      <c r="F44" s="255"/>
      <c r="G44" s="59" t="s">
        <v>243</v>
      </c>
      <c r="H44" s="68">
        <v>98</v>
      </c>
    </row>
    <row r="45" spans="1:8" x14ac:dyDescent="0.3">
      <c r="A45" s="313"/>
      <c r="B45" s="310"/>
      <c r="C45" s="319"/>
      <c r="D45" s="310"/>
      <c r="E45" s="316"/>
      <c r="F45" s="255"/>
      <c r="G45" s="59" t="s">
        <v>244</v>
      </c>
      <c r="H45" s="68">
        <v>111</v>
      </c>
    </row>
    <row r="46" spans="1:8" ht="14.5" thickBot="1" x14ac:dyDescent="0.35">
      <c r="A46" s="314"/>
      <c r="B46" s="318"/>
      <c r="C46" s="319"/>
      <c r="D46" s="318"/>
      <c r="E46" s="316"/>
      <c r="F46" s="256"/>
      <c r="G46" s="71" t="s">
        <v>245</v>
      </c>
      <c r="H46" s="72">
        <v>145</v>
      </c>
    </row>
    <row r="47" spans="1:8" ht="14.5" thickBot="1" x14ac:dyDescent="0.35">
      <c r="A47" s="160" t="s">
        <v>596</v>
      </c>
      <c r="B47" s="198">
        <v>50.96610978520286</v>
      </c>
      <c r="C47" s="198">
        <v>58.394749403341294</v>
      </c>
      <c r="D47" s="198">
        <v>121.96133651551312</v>
      </c>
      <c r="E47" s="198">
        <v>162.67780429594274</v>
      </c>
      <c r="F47" s="199">
        <f>+B47+C47+D47+E47</f>
        <v>394</v>
      </c>
    </row>
    <row r="48" spans="1:8" ht="14.5" thickBot="1" x14ac:dyDescent="0.35">
      <c r="F48" s="73" t="s">
        <v>317</v>
      </c>
    </row>
    <row r="50" spans="1:6" x14ac:dyDescent="0.3">
      <c r="A50" s="233" t="s">
        <v>595</v>
      </c>
      <c r="B50" s="233"/>
      <c r="C50" s="233"/>
      <c r="D50" s="233"/>
      <c r="E50" s="233"/>
      <c r="F50" s="234">
        <f>+(D47+E47)/F47</f>
        <v>0.72243436754176604</v>
      </c>
    </row>
    <row r="51" spans="1:6" x14ac:dyDescent="0.3">
      <c r="F51" s="152"/>
    </row>
    <row r="52" spans="1:6" x14ac:dyDescent="0.3">
      <c r="A52" s="1" t="s">
        <v>728</v>
      </c>
    </row>
  </sheetData>
  <mergeCells count="40">
    <mergeCell ref="A27:A30"/>
    <mergeCell ref="F27:F30"/>
    <mergeCell ref="A31:H31"/>
    <mergeCell ref="A32:A46"/>
    <mergeCell ref="F32:F46"/>
    <mergeCell ref="B27:B30"/>
    <mergeCell ref="C27:C30"/>
    <mergeCell ref="D27:D30"/>
    <mergeCell ref="E27:E30"/>
    <mergeCell ref="B32:B46"/>
    <mergeCell ref="C32:C46"/>
    <mergeCell ref="D32:D46"/>
    <mergeCell ref="E32:E46"/>
    <mergeCell ref="A14:H14"/>
    <mergeCell ref="A15:A23"/>
    <mergeCell ref="F15:F23"/>
    <mergeCell ref="A24:H24"/>
    <mergeCell ref="A25:A26"/>
    <mergeCell ref="F25:F26"/>
    <mergeCell ref="B15:B23"/>
    <mergeCell ref="C15:C23"/>
    <mergeCell ref="D15:D23"/>
    <mergeCell ref="E15:E23"/>
    <mergeCell ref="B25:B26"/>
    <mergeCell ref="C25:C26"/>
    <mergeCell ref="D25:D26"/>
    <mergeCell ref="E25:E26"/>
    <mergeCell ref="A4:H4"/>
    <mergeCell ref="A5:A10"/>
    <mergeCell ref="F5:F10"/>
    <mergeCell ref="A11:A13"/>
    <mergeCell ref="F11:F13"/>
    <mergeCell ref="B5:B10"/>
    <mergeCell ref="C5:C10"/>
    <mergeCell ref="B11:B13"/>
    <mergeCell ref="C11:C13"/>
    <mergeCell ref="D11:D13"/>
    <mergeCell ref="E11:E13"/>
    <mergeCell ref="D5:D10"/>
    <mergeCell ref="E5: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18A-D70F-49E5-8ACF-15017801DBE0}">
  <dimension ref="A1:H30"/>
  <sheetViews>
    <sheetView showGridLines="0" tabSelected="1" zoomScale="80" zoomScaleNormal="80" workbookViewId="0">
      <pane ySplit="3" topLeftCell="A4" activePane="bottomLeft" state="frozen"/>
      <selection pane="bottomLeft" activeCell="F34" sqref="F34"/>
    </sheetView>
  </sheetViews>
  <sheetFormatPr defaultColWidth="8.7265625" defaultRowHeight="14" outlineLevelCol="1" x14ac:dyDescent="0.3"/>
  <cols>
    <col min="1" max="1" width="35.54296875" style="1" customWidth="1"/>
    <col min="2" max="2" width="18.453125" style="1" customWidth="1"/>
    <col min="3" max="5" width="18.453125" style="1" hidden="1" customWidth="1" outlineLevel="1"/>
    <col min="6" max="6" width="25.1796875" style="1" customWidth="1" collapsed="1"/>
    <col min="7" max="7" width="53.54296875" style="1" customWidth="1"/>
    <col min="8" max="8" width="13.1796875" style="1" customWidth="1"/>
    <col min="9" max="16384" width="8.7265625" style="1"/>
  </cols>
  <sheetData>
    <row r="1" spans="1:8" x14ac:dyDescent="0.3">
      <c r="A1" s="2" t="s">
        <v>509</v>
      </c>
      <c r="B1" s="3"/>
      <c r="C1" s="3"/>
      <c r="D1" s="3"/>
      <c r="E1" s="3"/>
      <c r="F1" s="3"/>
      <c r="G1" s="3"/>
      <c r="H1" s="3"/>
    </row>
    <row r="2" spans="1:8" ht="14.5" thickBot="1" x14ac:dyDescent="0.35"/>
    <row r="3" spans="1:8" ht="28" x14ac:dyDescent="0.3">
      <c r="A3" s="55" t="s">
        <v>448</v>
      </c>
      <c r="B3" s="56" t="s">
        <v>2</v>
      </c>
      <c r="C3" s="151" t="s">
        <v>594</v>
      </c>
      <c r="D3" s="151" t="s">
        <v>597</v>
      </c>
      <c r="E3" s="151" t="s">
        <v>598</v>
      </c>
      <c r="F3" s="56" t="s">
        <v>462</v>
      </c>
      <c r="G3" s="56" t="s">
        <v>90</v>
      </c>
      <c r="H3" s="57" t="s">
        <v>122</v>
      </c>
    </row>
    <row r="4" spans="1:8" x14ac:dyDescent="0.3">
      <c r="A4" s="251" t="s">
        <v>78</v>
      </c>
      <c r="B4" s="252"/>
      <c r="C4" s="252"/>
      <c r="D4" s="252"/>
      <c r="E4" s="252"/>
      <c r="F4" s="252"/>
      <c r="G4" s="252"/>
      <c r="H4" s="309"/>
    </row>
    <row r="5" spans="1:8" x14ac:dyDescent="0.3">
      <c r="A5" s="250" t="s">
        <v>197</v>
      </c>
      <c r="B5" s="255" t="s">
        <v>176</v>
      </c>
      <c r="C5" s="256"/>
      <c r="D5" s="256">
        <v>230</v>
      </c>
      <c r="E5" s="256"/>
      <c r="F5" s="255">
        <v>328</v>
      </c>
      <c r="G5" s="61" t="s">
        <v>177</v>
      </c>
      <c r="H5" s="63">
        <v>420</v>
      </c>
    </row>
    <row r="6" spans="1:8" x14ac:dyDescent="0.3">
      <c r="A6" s="250"/>
      <c r="B6" s="255"/>
      <c r="C6" s="271"/>
      <c r="D6" s="271"/>
      <c r="E6" s="271"/>
      <c r="F6" s="255"/>
      <c r="G6" s="61" t="s">
        <v>178</v>
      </c>
      <c r="H6" s="63">
        <v>92</v>
      </c>
    </row>
    <row r="7" spans="1:8" x14ac:dyDescent="0.3">
      <c r="A7" s="250"/>
      <c r="B7" s="255"/>
      <c r="C7" s="284"/>
      <c r="D7" s="284"/>
      <c r="E7" s="284"/>
      <c r="F7" s="255"/>
      <c r="G7" s="61" t="s">
        <v>179</v>
      </c>
      <c r="H7" s="63">
        <v>200</v>
      </c>
    </row>
    <row r="8" spans="1:8" x14ac:dyDescent="0.3">
      <c r="A8" s="250" t="s">
        <v>199</v>
      </c>
      <c r="B8" s="255" t="s">
        <v>180</v>
      </c>
      <c r="C8" s="256"/>
      <c r="D8" s="256">
        <v>69</v>
      </c>
      <c r="E8" s="256"/>
      <c r="F8" s="255"/>
      <c r="G8" s="61" t="s">
        <v>183</v>
      </c>
      <c r="H8" s="63">
        <v>8</v>
      </c>
    </row>
    <row r="9" spans="1:8" x14ac:dyDescent="0.3">
      <c r="A9" s="250"/>
      <c r="B9" s="255"/>
      <c r="C9" s="284"/>
      <c r="D9" s="284"/>
      <c r="E9" s="284"/>
      <c r="F9" s="255"/>
      <c r="G9" s="61" t="s">
        <v>177</v>
      </c>
      <c r="H9" s="63">
        <v>22</v>
      </c>
    </row>
    <row r="10" spans="1:8" x14ac:dyDescent="0.3">
      <c r="A10" s="250" t="s">
        <v>198</v>
      </c>
      <c r="B10" s="255" t="s">
        <v>26</v>
      </c>
      <c r="C10" s="256">
        <v>22</v>
      </c>
      <c r="D10" s="256">
        <v>8</v>
      </c>
      <c r="E10" s="256"/>
      <c r="F10" s="255"/>
      <c r="G10" s="61" t="s">
        <v>183</v>
      </c>
      <c r="H10" s="63">
        <v>18</v>
      </c>
    </row>
    <row r="11" spans="1:8" x14ac:dyDescent="0.3">
      <c r="A11" s="250"/>
      <c r="B11" s="255"/>
      <c r="C11" s="271"/>
      <c r="D11" s="271"/>
      <c r="E11" s="271"/>
      <c r="F11" s="255"/>
      <c r="G11" s="61" t="s">
        <v>177</v>
      </c>
      <c r="H11" s="63">
        <v>132</v>
      </c>
    </row>
    <row r="12" spans="1:8" x14ac:dyDescent="0.3">
      <c r="A12" s="250"/>
      <c r="B12" s="255"/>
      <c r="C12" s="284"/>
      <c r="D12" s="284"/>
      <c r="E12" s="284"/>
      <c r="F12" s="255"/>
      <c r="G12" s="61" t="s">
        <v>184</v>
      </c>
      <c r="H12" s="63">
        <v>30</v>
      </c>
    </row>
    <row r="13" spans="1:8" x14ac:dyDescent="0.3">
      <c r="A13" s="251" t="s">
        <v>77</v>
      </c>
      <c r="B13" s="252"/>
      <c r="C13" s="252"/>
      <c r="D13" s="252"/>
      <c r="E13" s="252"/>
      <c r="F13" s="252"/>
      <c r="G13" s="252"/>
      <c r="H13" s="309"/>
    </row>
    <row r="14" spans="1:8" x14ac:dyDescent="0.3">
      <c r="A14" s="250" t="s">
        <v>699</v>
      </c>
      <c r="B14" s="249" t="s">
        <v>181</v>
      </c>
      <c r="C14" s="253">
        <v>3</v>
      </c>
      <c r="D14" s="253">
        <v>38</v>
      </c>
      <c r="E14" s="253">
        <v>28</v>
      </c>
      <c r="F14" s="255">
        <v>77</v>
      </c>
      <c r="G14" s="61" t="s">
        <v>182</v>
      </c>
      <c r="H14" s="63">
        <v>160</v>
      </c>
    </row>
    <row r="15" spans="1:8" x14ac:dyDescent="0.3">
      <c r="A15" s="320"/>
      <c r="B15" s="249"/>
      <c r="C15" s="306"/>
      <c r="D15" s="306"/>
      <c r="E15" s="306"/>
      <c r="F15" s="255"/>
      <c r="G15" s="61" t="s">
        <v>185</v>
      </c>
      <c r="H15" s="63">
        <v>20</v>
      </c>
    </row>
    <row r="16" spans="1:8" x14ac:dyDescent="0.3">
      <c r="A16" s="320"/>
      <c r="B16" s="249"/>
      <c r="C16" s="312"/>
      <c r="D16" s="312"/>
      <c r="E16" s="312"/>
      <c r="F16" s="255"/>
      <c r="G16" s="61" t="s">
        <v>186</v>
      </c>
      <c r="H16" s="63">
        <v>40</v>
      </c>
    </row>
    <row r="17" spans="1:8" x14ac:dyDescent="0.3">
      <c r="A17" s="250" t="s">
        <v>200</v>
      </c>
      <c r="B17" s="249" t="s">
        <v>189</v>
      </c>
      <c r="C17" s="253">
        <v>8</v>
      </c>
      <c r="D17" s="253"/>
      <c r="E17" s="253"/>
      <c r="F17" s="255"/>
      <c r="G17" s="61" t="s">
        <v>188</v>
      </c>
      <c r="H17" s="75">
        <v>34</v>
      </c>
    </row>
    <row r="18" spans="1:8" x14ac:dyDescent="0.3">
      <c r="A18" s="250"/>
      <c r="B18" s="249"/>
      <c r="C18" s="312"/>
      <c r="D18" s="312"/>
      <c r="E18" s="312"/>
      <c r="F18" s="255"/>
      <c r="G18" s="61" t="s">
        <v>187</v>
      </c>
      <c r="H18" s="76" t="s">
        <v>37</v>
      </c>
    </row>
    <row r="19" spans="1:8" x14ac:dyDescent="0.3">
      <c r="A19" s="251" t="s">
        <v>11</v>
      </c>
      <c r="B19" s="252"/>
      <c r="C19" s="252"/>
      <c r="D19" s="252"/>
      <c r="E19" s="252"/>
      <c r="F19" s="252"/>
      <c r="G19" s="252"/>
      <c r="H19" s="309"/>
    </row>
    <row r="20" spans="1:8" ht="14" customHeight="1" x14ac:dyDescent="0.3">
      <c r="A20" s="250" t="s">
        <v>767</v>
      </c>
      <c r="B20" s="249" t="s">
        <v>190</v>
      </c>
      <c r="C20" s="253">
        <v>8</v>
      </c>
      <c r="D20" s="253">
        <v>6</v>
      </c>
      <c r="E20" s="253">
        <v>1</v>
      </c>
      <c r="F20" s="255">
        <v>15</v>
      </c>
      <c r="G20" s="61" t="s">
        <v>191</v>
      </c>
      <c r="H20" s="76" t="s">
        <v>253</v>
      </c>
    </row>
    <row r="21" spans="1:8" x14ac:dyDescent="0.3">
      <c r="A21" s="250"/>
      <c r="B21" s="249"/>
      <c r="C21" s="312"/>
      <c r="D21" s="312"/>
      <c r="E21" s="312"/>
      <c r="F21" s="255"/>
      <c r="G21" s="61" t="s">
        <v>192</v>
      </c>
      <c r="H21" s="77">
        <v>10159</v>
      </c>
    </row>
    <row r="22" spans="1:8" x14ac:dyDescent="0.3">
      <c r="A22" s="251" t="s">
        <v>32</v>
      </c>
      <c r="B22" s="252"/>
      <c r="C22" s="252"/>
      <c r="D22" s="252"/>
      <c r="E22" s="252"/>
      <c r="F22" s="252"/>
      <c r="G22" s="252"/>
      <c r="H22" s="309"/>
    </row>
    <row r="23" spans="1:8" ht="14" customHeight="1" x14ac:dyDescent="0.3">
      <c r="A23" s="250" t="s">
        <v>311</v>
      </c>
      <c r="B23" s="249" t="s">
        <v>193</v>
      </c>
      <c r="C23" s="253">
        <v>32</v>
      </c>
      <c r="D23" s="253">
        <v>43</v>
      </c>
      <c r="E23" s="253"/>
      <c r="F23" s="255">
        <v>75</v>
      </c>
      <c r="G23" s="61" t="s">
        <v>194</v>
      </c>
      <c r="H23" s="77">
        <v>1017</v>
      </c>
    </row>
    <row r="24" spans="1:8" ht="14.5" customHeight="1" x14ac:dyDescent="0.3">
      <c r="A24" s="250"/>
      <c r="B24" s="249"/>
      <c r="C24" s="306"/>
      <c r="D24" s="306"/>
      <c r="E24" s="306"/>
      <c r="F24" s="255"/>
      <c r="G24" s="61" t="s">
        <v>195</v>
      </c>
      <c r="H24" s="63">
        <v>378</v>
      </c>
    </row>
    <row r="25" spans="1:8" ht="14.5" thickBot="1" x14ac:dyDescent="0.35">
      <c r="A25" s="371"/>
      <c r="B25" s="253"/>
      <c r="C25" s="306"/>
      <c r="D25" s="306"/>
      <c r="E25" s="306"/>
      <c r="F25" s="256"/>
      <c r="G25" s="78" t="s">
        <v>196</v>
      </c>
      <c r="H25" s="79">
        <v>235</v>
      </c>
    </row>
    <row r="26" spans="1:8" ht="14.5" thickBot="1" x14ac:dyDescent="0.35">
      <c r="A26" s="160" t="s">
        <v>596</v>
      </c>
      <c r="B26" s="161"/>
      <c r="C26" s="161">
        <f>+C10+C14+C17+C20+C23</f>
        <v>73</v>
      </c>
      <c r="D26" s="161">
        <f>+D10+D14+D17+D20+D23+D5+D8</f>
        <v>394</v>
      </c>
      <c r="E26" s="161">
        <f>+E14+E20</f>
        <v>29</v>
      </c>
      <c r="F26" s="162">
        <v>495</v>
      </c>
    </row>
    <row r="27" spans="1:8" ht="14.5" thickBot="1" x14ac:dyDescent="0.35">
      <c r="F27" s="73" t="s">
        <v>317</v>
      </c>
    </row>
    <row r="29" spans="1:8" x14ac:dyDescent="0.3">
      <c r="A29" s="233" t="s">
        <v>595</v>
      </c>
      <c r="B29" s="234">
        <f>+(D26+E26)/F26</f>
        <v>0.8545454545454545</v>
      </c>
    </row>
    <row r="30" spans="1:8" x14ac:dyDescent="0.3">
      <c r="A30" s="233" t="s">
        <v>599</v>
      </c>
      <c r="B30" s="235">
        <v>1</v>
      </c>
    </row>
  </sheetData>
  <mergeCells count="43">
    <mergeCell ref="B23:B25"/>
    <mergeCell ref="A23:A25"/>
    <mergeCell ref="F23:F25"/>
    <mergeCell ref="A13:H13"/>
    <mergeCell ref="B14:B16"/>
    <mergeCell ref="B17:B18"/>
    <mergeCell ref="A14:A16"/>
    <mergeCell ref="A17:A18"/>
    <mergeCell ref="F14:F18"/>
    <mergeCell ref="A19:H19"/>
    <mergeCell ref="B20:B21"/>
    <mergeCell ref="A20:A21"/>
    <mergeCell ref="F20:F21"/>
    <mergeCell ref="A22:H22"/>
    <mergeCell ref="C20:C21"/>
    <mergeCell ref="D20:D21"/>
    <mergeCell ref="A4:H4"/>
    <mergeCell ref="B5:B7"/>
    <mergeCell ref="B10:B12"/>
    <mergeCell ref="B8:B9"/>
    <mergeCell ref="A5:A7"/>
    <mergeCell ref="A10:A12"/>
    <mergeCell ref="A8:A9"/>
    <mergeCell ref="F5:F12"/>
    <mergeCell ref="C5:C7"/>
    <mergeCell ref="D5:D7"/>
    <mergeCell ref="E5:E7"/>
    <mergeCell ref="C8:C9"/>
    <mergeCell ref="D8:D9"/>
    <mergeCell ref="E8:E9"/>
    <mergeCell ref="C10:C12"/>
    <mergeCell ref="D10:D12"/>
    <mergeCell ref="E20:E21"/>
    <mergeCell ref="C23:C25"/>
    <mergeCell ref="D23:D25"/>
    <mergeCell ref="E23:E25"/>
    <mergeCell ref="E10:E12"/>
    <mergeCell ref="C14:C16"/>
    <mergeCell ref="C17:C18"/>
    <mergeCell ref="D14:D16"/>
    <mergeCell ref="E14:E16"/>
    <mergeCell ref="D17:D18"/>
    <mergeCell ref="E17:E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2E3E-52FB-41BC-872C-98ADF6800184}">
  <dimension ref="A1:R101"/>
  <sheetViews>
    <sheetView showGridLines="0" topLeftCell="B1" zoomScale="70" zoomScaleNormal="70" workbookViewId="0">
      <pane ySplit="4" topLeftCell="A5" activePane="bottomLeft" state="frozen"/>
      <selection pane="bottomLeft" activeCell="A98" sqref="A98:B99"/>
    </sheetView>
  </sheetViews>
  <sheetFormatPr defaultColWidth="8.7265625" defaultRowHeight="14" outlineLevelCol="1" x14ac:dyDescent="0.3"/>
  <cols>
    <col min="1" max="1" width="30.1796875" style="1" customWidth="1"/>
    <col min="2" max="2" width="13.453125" style="1" customWidth="1"/>
    <col min="3" max="3" width="13.1796875" style="1" customWidth="1"/>
    <col min="4" max="6" width="13.1796875" style="1" hidden="1" customWidth="1" outlineLevel="1"/>
    <col min="7" max="7" width="13.54296875" style="1" customWidth="1" collapsed="1"/>
    <col min="8" max="8" width="13.54296875" style="1" hidden="1" customWidth="1" outlineLevel="1"/>
    <col min="9" max="9" width="15.1796875" style="1" hidden="1" customWidth="1" outlineLevel="1"/>
    <col min="10" max="10" width="14.81640625" style="1" customWidth="1" collapsed="1"/>
    <col min="11" max="11" width="20.54296875" style="1" hidden="1" customWidth="1" outlineLevel="1"/>
    <col min="12" max="13" width="21" style="1" hidden="1" customWidth="1" outlineLevel="1"/>
    <col min="14" max="14" width="42.1796875" style="1" customWidth="1" collapsed="1"/>
    <col min="15" max="16" width="13.81640625" style="1" customWidth="1"/>
    <col min="17" max="17" width="42" style="1" customWidth="1"/>
    <col min="18" max="18" width="33.453125" style="1" customWidth="1"/>
    <col min="19" max="16384" width="8.7265625" style="1"/>
  </cols>
  <sheetData>
    <row r="1" spans="1:18" x14ac:dyDescent="0.3">
      <c r="A1" s="2" t="s">
        <v>510</v>
      </c>
      <c r="B1" s="2"/>
      <c r="C1" s="2"/>
      <c r="D1" s="2"/>
      <c r="E1" s="2"/>
      <c r="F1" s="2"/>
      <c r="G1" s="2"/>
      <c r="H1" s="2"/>
      <c r="I1" s="2"/>
      <c r="J1" s="2"/>
      <c r="K1" s="2"/>
      <c r="L1" s="2"/>
      <c r="M1" s="2"/>
      <c r="N1" s="3"/>
      <c r="O1" s="3"/>
      <c r="P1" s="3"/>
      <c r="Q1" s="3"/>
      <c r="R1" s="3"/>
    </row>
    <row r="2" spans="1:18" x14ac:dyDescent="0.3">
      <c r="A2" s="4"/>
      <c r="B2" s="4"/>
      <c r="C2" s="4"/>
      <c r="D2" s="4"/>
      <c r="E2" s="4"/>
      <c r="F2" s="4"/>
      <c r="G2" s="4"/>
      <c r="H2" s="4"/>
      <c r="I2" s="4"/>
      <c r="J2" s="4"/>
      <c r="K2" s="4"/>
      <c r="L2" s="4"/>
      <c r="M2" s="4"/>
    </row>
    <row r="3" spans="1:18" ht="14.5" thickBot="1" x14ac:dyDescent="0.35"/>
    <row r="4" spans="1:18" ht="42" x14ac:dyDescent="0.3">
      <c r="A4" s="55" t="s">
        <v>448</v>
      </c>
      <c r="B4" s="56" t="s">
        <v>2</v>
      </c>
      <c r="C4" s="56" t="s">
        <v>462</v>
      </c>
      <c r="D4" s="56" t="s">
        <v>456</v>
      </c>
      <c r="E4" s="56" t="s">
        <v>457</v>
      </c>
      <c r="F4" s="56" t="s">
        <v>458</v>
      </c>
      <c r="G4" s="56" t="s">
        <v>463</v>
      </c>
      <c r="H4" s="56" t="s">
        <v>459</v>
      </c>
      <c r="I4" s="56" t="s">
        <v>460</v>
      </c>
      <c r="J4" s="56" t="s">
        <v>175</v>
      </c>
      <c r="K4" s="56" t="s">
        <v>469</v>
      </c>
      <c r="L4" s="56" t="s">
        <v>470</v>
      </c>
      <c r="M4" s="56" t="s">
        <v>471</v>
      </c>
      <c r="N4" s="56" t="s">
        <v>90</v>
      </c>
      <c r="O4" s="56" t="s">
        <v>91</v>
      </c>
      <c r="P4" s="56" t="s">
        <v>293</v>
      </c>
      <c r="Q4" s="56" t="s">
        <v>726</v>
      </c>
      <c r="R4" s="57" t="s">
        <v>92</v>
      </c>
    </row>
    <row r="5" spans="1:18" x14ac:dyDescent="0.3">
      <c r="A5" s="251" t="s">
        <v>78</v>
      </c>
      <c r="B5" s="252"/>
      <c r="C5" s="252"/>
      <c r="D5" s="252"/>
      <c r="E5" s="252"/>
      <c r="F5" s="252"/>
      <c r="G5" s="252"/>
      <c r="H5" s="252"/>
      <c r="I5" s="252"/>
      <c r="J5" s="252"/>
      <c r="K5" s="252"/>
      <c r="L5" s="252"/>
      <c r="M5" s="252"/>
      <c r="N5" s="252"/>
      <c r="O5" s="252"/>
      <c r="P5" s="252"/>
      <c r="Q5" s="252"/>
      <c r="R5" s="309"/>
    </row>
    <row r="6" spans="1:18" ht="28" x14ac:dyDescent="0.3">
      <c r="A6" s="313" t="s">
        <v>125</v>
      </c>
      <c r="B6" s="255" t="s">
        <v>4</v>
      </c>
      <c r="C6" s="328">
        <v>3</v>
      </c>
      <c r="D6" s="325"/>
      <c r="E6" s="325"/>
      <c r="F6" s="315">
        <v>3</v>
      </c>
      <c r="G6" s="249">
        <v>3.5</v>
      </c>
      <c r="H6" s="253"/>
      <c r="I6" s="253">
        <v>3.5</v>
      </c>
      <c r="J6" s="249">
        <v>546</v>
      </c>
      <c r="K6" s="253">
        <v>1</v>
      </c>
      <c r="L6" s="253">
        <v>489.6</v>
      </c>
      <c r="M6" s="253">
        <v>56.4</v>
      </c>
      <c r="N6" s="59" t="s">
        <v>87</v>
      </c>
      <c r="O6" s="80" t="s">
        <v>335</v>
      </c>
      <c r="P6" s="80"/>
      <c r="Q6" s="67" t="s">
        <v>97</v>
      </c>
      <c r="R6" s="89" t="s">
        <v>546</v>
      </c>
    </row>
    <row r="7" spans="1:18" ht="30" customHeight="1" x14ac:dyDescent="0.3">
      <c r="A7" s="313"/>
      <c r="B7" s="255"/>
      <c r="C7" s="333"/>
      <c r="D7" s="326"/>
      <c r="E7" s="326"/>
      <c r="F7" s="326"/>
      <c r="G7" s="255"/>
      <c r="H7" s="306"/>
      <c r="I7" s="306"/>
      <c r="J7" s="255"/>
      <c r="K7" s="306"/>
      <c r="L7" s="306"/>
      <c r="M7" s="306"/>
      <c r="N7" s="59" t="s">
        <v>93</v>
      </c>
      <c r="O7" s="80" t="s">
        <v>336</v>
      </c>
      <c r="P7" s="80"/>
      <c r="Q7" s="67" t="s">
        <v>98</v>
      </c>
      <c r="R7" s="89" t="s">
        <v>546</v>
      </c>
    </row>
    <row r="8" spans="1:18" ht="44.15" customHeight="1" x14ac:dyDescent="0.3">
      <c r="A8" s="313"/>
      <c r="B8" s="255"/>
      <c r="C8" s="333"/>
      <c r="D8" s="327"/>
      <c r="E8" s="327"/>
      <c r="F8" s="327"/>
      <c r="G8" s="255"/>
      <c r="H8" s="306"/>
      <c r="I8" s="306"/>
      <c r="J8" s="255"/>
      <c r="K8" s="306"/>
      <c r="L8" s="306"/>
      <c r="M8" s="306"/>
      <c r="N8" s="61" t="s">
        <v>94</v>
      </c>
      <c r="O8" s="81">
        <v>10617</v>
      </c>
      <c r="P8" s="81"/>
      <c r="Q8" s="61" t="s">
        <v>514</v>
      </c>
      <c r="R8" s="89" t="s">
        <v>546</v>
      </c>
    </row>
    <row r="9" spans="1:18" ht="28" x14ac:dyDescent="0.3">
      <c r="A9" s="313" t="s">
        <v>125</v>
      </c>
      <c r="B9" s="328" t="s">
        <v>5</v>
      </c>
      <c r="C9" s="328">
        <v>5.5</v>
      </c>
      <c r="D9" s="315"/>
      <c r="E9" s="315"/>
      <c r="F9" s="315">
        <v>5.5</v>
      </c>
      <c r="G9" s="255"/>
      <c r="H9" s="306"/>
      <c r="I9" s="306"/>
      <c r="J9" s="255"/>
      <c r="K9" s="306"/>
      <c r="L9" s="306"/>
      <c r="M9" s="306"/>
      <c r="N9" s="59" t="s">
        <v>87</v>
      </c>
      <c r="O9" s="82">
        <v>16.940000000000001</v>
      </c>
      <c r="P9" s="83"/>
      <c r="Q9" s="67" t="s">
        <v>97</v>
      </c>
      <c r="R9" s="89" t="s">
        <v>546</v>
      </c>
    </row>
    <row r="10" spans="1:18" ht="30" customHeight="1" x14ac:dyDescent="0.3">
      <c r="A10" s="313"/>
      <c r="B10" s="328"/>
      <c r="C10" s="334"/>
      <c r="D10" s="316"/>
      <c r="E10" s="316"/>
      <c r="F10" s="316"/>
      <c r="G10" s="255"/>
      <c r="H10" s="306"/>
      <c r="I10" s="306"/>
      <c r="J10" s="255"/>
      <c r="K10" s="306"/>
      <c r="L10" s="306"/>
      <c r="M10" s="306"/>
      <c r="N10" s="59" t="s">
        <v>93</v>
      </c>
      <c r="O10" s="84" t="s">
        <v>337</v>
      </c>
      <c r="P10" s="83"/>
      <c r="Q10" s="67" t="s">
        <v>98</v>
      </c>
      <c r="R10" s="89" t="s">
        <v>546</v>
      </c>
    </row>
    <row r="11" spans="1:18" ht="43" customHeight="1" x14ac:dyDescent="0.3">
      <c r="A11" s="313"/>
      <c r="B11" s="328"/>
      <c r="C11" s="334"/>
      <c r="D11" s="317"/>
      <c r="E11" s="317"/>
      <c r="F11" s="317"/>
      <c r="G11" s="255"/>
      <c r="H11" s="306"/>
      <c r="I11" s="306"/>
      <c r="J11" s="255"/>
      <c r="K11" s="306"/>
      <c r="L11" s="306"/>
      <c r="M11" s="306"/>
      <c r="N11" s="61" t="s">
        <v>94</v>
      </c>
      <c r="O11" s="81">
        <v>10829</v>
      </c>
      <c r="P11" s="81"/>
      <c r="Q11" s="61" t="s">
        <v>514</v>
      </c>
      <c r="R11" s="89" t="s">
        <v>546</v>
      </c>
    </row>
    <row r="12" spans="1:18" ht="28" x14ac:dyDescent="0.3">
      <c r="A12" s="313" t="s">
        <v>125</v>
      </c>
      <c r="B12" s="328" t="s">
        <v>346</v>
      </c>
      <c r="C12" s="328">
        <v>2.2000000000000002</v>
      </c>
      <c r="D12" s="315"/>
      <c r="E12" s="315"/>
      <c r="F12" s="315">
        <v>2.2000000000000002</v>
      </c>
      <c r="G12" s="255"/>
      <c r="H12" s="306"/>
      <c r="I12" s="306"/>
      <c r="J12" s="255"/>
      <c r="K12" s="306"/>
      <c r="L12" s="306"/>
      <c r="M12" s="306"/>
      <c r="N12" s="59" t="s">
        <v>87</v>
      </c>
      <c r="O12" s="85">
        <v>3.15</v>
      </c>
      <c r="P12" s="86"/>
      <c r="Q12" s="67" t="s">
        <v>97</v>
      </c>
      <c r="R12" s="89" t="s">
        <v>546</v>
      </c>
    </row>
    <row r="13" spans="1:18" ht="32.15" customHeight="1" x14ac:dyDescent="0.3">
      <c r="A13" s="313"/>
      <c r="B13" s="328"/>
      <c r="C13" s="334"/>
      <c r="D13" s="316"/>
      <c r="E13" s="316"/>
      <c r="F13" s="316"/>
      <c r="G13" s="255"/>
      <c r="H13" s="306"/>
      <c r="I13" s="306"/>
      <c r="J13" s="255"/>
      <c r="K13" s="306"/>
      <c r="L13" s="306"/>
      <c r="M13" s="306"/>
      <c r="N13" s="59" t="s">
        <v>93</v>
      </c>
      <c r="O13" s="87" t="s">
        <v>75</v>
      </c>
      <c r="P13" s="86"/>
      <c r="Q13" s="67" t="s">
        <v>98</v>
      </c>
      <c r="R13" s="89" t="s">
        <v>546</v>
      </c>
    </row>
    <row r="14" spans="1:18" ht="41.15" customHeight="1" x14ac:dyDescent="0.3">
      <c r="A14" s="313"/>
      <c r="B14" s="328"/>
      <c r="C14" s="334"/>
      <c r="D14" s="317"/>
      <c r="E14" s="317"/>
      <c r="F14" s="317"/>
      <c r="G14" s="255"/>
      <c r="H14" s="306"/>
      <c r="I14" s="306"/>
      <c r="J14" s="255"/>
      <c r="K14" s="306"/>
      <c r="L14" s="306"/>
      <c r="M14" s="306"/>
      <c r="N14" s="61" t="s">
        <v>94</v>
      </c>
      <c r="O14" s="81">
        <v>2157</v>
      </c>
      <c r="P14" s="81"/>
      <c r="Q14" s="61" t="s">
        <v>514</v>
      </c>
      <c r="R14" s="89" t="s">
        <v>546</v>
      </c>
    </row>
    <row r="15" spans="1:18" ht="28" x14ac:dyDescent="0.3">
      <c r="A15" s="313" t="s">
        <v>125</v>
      </c>
      <c r="B15" s="328" t="s">
        <v>95</v>
      </c>
      <c r="C15" s="328">
        <v>1.5</v>
      </c>
      <c r="D15" s="315"/>
      <c r="E15" s="315"/>
      <c r="F15" s="315">
        <v>1.5</v>
      </c>
      <c r="G15" s="255"/>
      <c r="H15" s="306"/>
      <c r="I15" s="306"/>
      <c r="J15" s="255"/>
      <c r="K15" s="306"/>
      <c r="L15" s="306"/>
      <c r="M15" s="306"/>
      <c r="N15" s="59" t="s">
        <v>87</v>
      </c>
      <c r="O15" s="87" t="s">
        <v>338</v>
      </c>
      <c r="P15" s="86"/>
      <c r="Q15" s="67" t="s">
        <v>97</v>
      </c>
      <c r="R15" s="89" t="s">
        <v>546</v>
      </c>
    </row>
    <row r="16" spans="1:18" ht="31.5" customHeight="1" x14ac:dyDescent="0.3">
      <c r="A16" s="313"/>
      <c r="B16" s="328"/>
      <c r="C16" s="334"/>
      <c r="D16" s="316"/>
      <c r="E16" s="316"/>
      <c r="F16" s="316"/>
      <c r="G16" s="255"/>
      <c r="H16" s="306"/>
      <c r="I16" s="306"/>
      <c r="J16" s="255"/>
      <c r="K16" s="306"/>
      <c r="L16" s="306"/>
      <c r="M16" s="306"/>
      <c r="N16" s="59" t="s">
        <v>93</v>
      </c>
      <c r="O16" s="81">
        <v>9.0280000000000005</v>
      </c>
      <c r="P16" s="81"/>
      <c r="Q16" s="67" t="s">
        <v>98</v>
      </c>
      <c r="R16" s="89" t="s">
        <v>546</v>
      </c>
    </row>
    <row r="17" spans="1:18" ht="41.5" customHeight="1" x14ac:dyDescent="0.3">
      <c r="A17" s="313"/>
      <c r="B17" s="328"/>
      <c r="C17" s="334"/>
      <c r="D17" s="317"/>
      <c r="E17" s="317"/>
      <c r="F17" s="317"/>
      <c r="G17" s="255"/>
      <c r="H17" s="306"/>
      <c r="I17" s="306"/>
      <c r="J17" s="255"/>
      <c r="K17" s="306"/>
      <c r="L17" s="306"/>
      <c r="M17" s="306"/>
      <c r="N17" s="61" t="s">
        <v>94</v>
      </c>
      <c r="O17" s="81">
        <v>3819</v>
      </c>
      <c r="P17" s="81"/>
      <c r="Q17" s="61" t="s">
        <v>514</v>
      </c>
      <c r="R17" s="89" t="s">
        <v>546</v>
      </c>
    </row>
    <row r="18" spans="1:18" ht="28" x14ac:dyDescent="0.3">
      <c r="A18" s="313" t="s">
        <v>125</v>
      </c>
      <c r="B18" s="328" t="s">
        <v>415</v>
      </c>
      <c r="C18" s="328">
        <v>7.3</v>
      </c>
      <c r="D18" s="325"/>
      <c r="E18" s="325"/>
      <c r="F18" s="315">
        <v>7.3</v>
      </c>
      <c r="G18" s="255"/>
      <c r="H18" s="306"/>
      <c r="I18" s="306"/>
      <c r="J18" s="255"/>
      <c r="K18" s="306"/>
      <c r="L18" s="306"/>
      <c r="M18" s="306"/>
      <c r="N18" s="59" t="s">
        <v>87</v>
      </c>
      <c r="O18" s="61">
        <v>10</v>
      </c>
      <c r="P18" s="61"/>
      <c r="Q18" s="67" t="s">
        <v>97</v>
      </c>
      <c r="R18" s="89" t="s">
        <v>546</v>
      </c>
    </row>
    <row r="19" spans="1:18" x14ac:dyDescent="0.3">
      <c r="A19" s="313"/>
      <c r="B19" s="328"/>
      <c r="C19" s="333"/>
      <c r="D19" s="326"/>
      <c r="E19" s="326"/>
      <c r="F19" s="326"/>
      <c r="G19" s="255"/>
      <c r="H19" s="306"/>
      <c r="I19" s="306"/>
      <c r="J19" s="255"/>
      <c r="K19" s="306"/>
      <c r="L19" s="306"/>
      <c r="M19" s="306"/>
      <c r="N19" s="59" t="s">
        <v>96</v>
      </c>
      <c r="O19" s="61">
        <v>28</v>
      </c>
      <c r="P19" s="61"/>
      <c r="Q19" s="67" t="s">
        <v>133</v>
      </c>
      <c r="R19" s="89" t="s">
        <v>546</v>
      </c>
    </row>
    <row r="20" spans="1:18" ht="17.5" customHeight="1" x14ac:dyDescent="0.3">
      <c r="A20" s="313"/>
      <c r="B20" s="328"/>
      <c r="C20" s="333"/>
      <c r="D20" s="326"/>
      <c r="E20" s="326"/>
      <c r="F20" s="326"/>
      <c r="G20" s="255"/>
      <c r="H20" s="306"/>
      <c r="I20" s="306"/>
      <c r="J20" s="255"/>
      <c r="K20" s="306"/>
      <c r="L20" s="306"/>
      <c r="M20" s="306"/>
      <c r="N20" s="59" t="s">
        <v>93</v>
      </c>
      <c r="O20" s="61">
        <v>62.3</v>
      </c>
      <c r="P20" s="61"/>
      <c r="Q20" s="67" t="s">
        <v>363</v>
      </c>
      <c r="R20" s="89" t="s">
        <v>546</v>
      </c>
    </row>
    <row r="21" spans="1:18" ht="41.15" customHeight="1" x14ac:dyDescent="0.3">
      <c r="A21" s="313"/>
      <c r="B21" s="328"/>
      <c r="C21" s="333"/>
      <c r="D21" s="327"/>
      <c r="E21" s="327"/>
      <c r="F21" s="327"/>
      <c r="G21" s="255"/>
      <c r="H21" s="306"/>
      <c r="I21" s="306"/>
      <c r="J21" s="255"/>
      <c r="K21" s="306"/>
      <c r="L21" s="306"/>
      <c r="M21" s="306"/>
      <c r="N21" s="61" t="s">
        <v>94</v>
      </c>
      <c r="O21" s="81">
        <v>26353</v>
      </c>
      <c r="P21" s="81"/>
      <c r="Q21" s="61" t="s">
        <v>514</v>
      </c>
      <c r="R21" s="89" t="s">
        <v>546</v>
      </c>
    </row>
    <row r="22" spans="1:18" ht="70" x14ac:dyDescent="0.3">
      <c r="A22" s="250" t="s">
        <v>450</v>
      </c>
      <c r="B22" s="328" t="s">
        <v>255</v>
      </c>
      <c r="C22" s="328">
        <v>24</v>
      </c>
      <c r="D22" s="315"/>
      <c r="E22" s="315">
        <v>24</v>
      </c>
      <c r="F22" s="315"/>
      <c r="G22" s="255"/>
      <c r="H22" s="306"/>
      <c r="I22" s="306"/>
      <c r="J22" s="255"/>
      <c r="K22" s="306"/>
      <c r="L22" s="306"/>
      <c r="M22" s="306"/>
      <c r="N22" s="59" t="s">
        <v>257</v>
      </c>
      <c r="O22" s="15"/>
      <c r="P22" s="88">
        <v>770</v>
      </c>
      <c r="Q22" s="59" t="s">
        <v>97</v>
      </c>
      <c r="R22" s="89" t="s">
        <v>278</v>
      </c>
    </row>
    <row r="23" spans="1:18" ht="29.15" customHeight="1" x14ac:dyDescent="0.3">
      <c r="A23" s="250"/>
      <c r="B23" s="328"/>
      <c r="C23" s="328"/>
      <c r="D23" s="316"/>
      <c r="E23" s="316"/>
      <c r="F23" s="316"/>
      <c r="G23" s="255"/>
      <c r="H23" s="306"/>
      <c r="I23" s="306"/>
      <c r="J23" s="255"/>
      <c r="K23" s="306"/>
      <c r="L23" s="306"/>
      <c r="M23" s="306"/>
      <c r="N23" s="61" t="s">
        <v>258</v>
      </c>
      <c r="O23" s="15"/>
      <c r="P23" s="90">
        <v>1421.34</v>
      </c>
      <c r="Q23" s="59" t="s">
        <v>98</v>
      </c>
      <c r="R23" s="89" t="s">
        <v>546</v>
      </c>
    </row>
    <row r="24" spans="1:18" ht="42" x14ac:dyDescent="0.3">
      <c r="A24" s="250"/>
      <c r="B24" s="328"/>
      <c r="C24" s="328"/>
      <c r="D24" s="317"/>
      <c r="E24" s="317"/>
      <c r="F24" s="317"/>
      <c r="G24" s="255"/>
      <c r="H24" s="306"/>
      <c r="I24" s="306"/>
      <c r="J24" s="255"/>
      <c r="K24" s="306"/>
      <c r="L24" s="306"/>
      <c r="M24" s="306"/>
      <c r="N24" s="61" t="s">
        <v>259</v>
      </c>
      <c r="O24" s="15"/>
      <c r="P24" s="91">
        <v>581328</v>
      </c>
      <c r="Q24" s="61" t="s">
        <v>427</v>
      </c>
      <c r="R24" s="89" t="s">
        <v>546</v>
      </c>
    </row>
    <row r="25" spans="1:18" ht="56" x14ac:dyDescent="0.3">
      <c r="A25" s="250" t="s">
        <v>450</v>
      </c>
      <c r="B25" s="328" t="s">
        <v>256</v>
      </c>
      <c r="C25" s="328">
        <v>392</v>
      </c>
      <c r="D25" s="315">
        <v>1</v>
      </c>
      <c r="E25" s="315">
        <v>392</v>
      </c>
      <c r="F25" s="315"/>
      <c r="G25" s="255"/>
      <c r="H25" s="306"/>
      <c r="I25" s="306"/>
      <c r="J25" s="255"/>
      <c r="K25" s="306"/>
      <c r="L25" s="306"/>
      <c r="M25" s="306"/>
      <c r="N25" s="59" t="s">
        <v>260</v>
      </c>
      <c r="O25" s="15"/>
      <c r="P25" s="88">
        <v>263</v>
      </c>
      <c r="Q25" s="59" t="s">
        <v>133</v>
      </c>
      <c r="R25" s="92" t="s">
        <v>279</v>
      </c>
    </row>
    <row r="26" spans="1:18" ht="28" x14ac:dyDescent="0.3">
      <c r="A26" s="250"/>
      <c r="B26" s="328"/>
      <c r="C26" s="328"/>
      <c r="D26" s="316"/>
      <c r="E26" s="316"/>
      <c r="F26" s="316"/>
      <c r="G26" s="255"/>
      <c r="H26" s="306"/>
      <c r="I26" s="306"/>
      <c r="J26" s="255"/>
      <c r="K26" s="306"/>
      <c r="L26" s="306"/>
      <c r="M26" s="306"/>
      <c r="N26" s="59" t="s">
        <v>257</v>
      </c>
      <c r="O26" s="15"/>
      <c r="P26" s="93">
        <v>6.8</v>
      </c>
      <c r="Q26" s="59" t="s">
        <v>97</v>
      </c>
      <c r="R26" s="89" t="s">
        <v>546</v>
      </c>
    </row>
    <row r="27" spans="1:18" ht="28" x14ac:dyDescent="0.3">
      <c r="A27" s="250"/>
      <c r="B27" s="328"/>
      <c r="C27" s="328"/>
      <c r="D27" s="316"/>
      <c r="E27" s="316"/>
      <c r="F27" s="316"/>
      <c r="G27" s="255"/>
      <c r="H27" s="306"/>
      <c r="I27" s="306"/>
      <c r="J27" s="255"/>
      <c r="K27" s="306"/>
      <c r="L27" s="306"/>
      <c r="M27" s="306"/>
      <c r="N27" s="59" t="s">
        <v>261</v>
      </c>
      <c r="O27" s="15"/>
      <c r="P27" s="88">
        <v>397</v>
      </c>
      <c r="Q27" s="61" t="s">
        <v>135</v>
      </c>
      <c r="R27" s="89" t="s">
        <v>546</v>
      </c>
    </row>
    <row r="28" spans="1:18" ht="42" x14ac:dyDescent="0.3">
      <c r="A28" s="250"/>
      <c r="B28" s="328"/>
      <c r="C28" s="328"/>
      <c r="D28" s="317"/>
      <c r="E28" s="317"/>
      <c r="F28" s="317"/>
      <c r="G28" s="255"/>
      <c r="H28" s="306"/>
      <c r="I28" s="306"/>
      <c r="J28" s="255"/>
      <c r="K28" s="306"/>
      <c r="L28" s="306"/>
      <c r="M28" s="306"/>
      <c r="N28" s="59" t="s">
        <v>262</v>
      </c>
      <c r="O28" s="15"/>
      <c r="P28" s="88">
        <v>162373</v>
      </c>
      <c r="Q28" s="59" t="s">
        <v>428</v>
      </c>
      <c r="R28" s="89" t="s">
        <v>546</v>
      </c>
    </row>
    <row r="29" spans="1:18" ht="56" x14ac:dyDescent="0.3">
      <c r="A29" s="250" t="s">
        <v>123</v>
      </c>
      <c r="B29" s="328" t="s">
        <v>7</v>
      </c>
      <c r="C29" s="249">
        <v>45</v>
      </c>
      <c r="D29" s="324"/>
      <c r="E29" s="253">
        <v>22</v>
      </c>
      <c r="F29" s="253">
        <v>23</v>
      </c>
      <c r="G29" s="255"/>
      <c r="H29" s="306"/>
      <c r="I29" s="306"/>
      <c r="J29" s="255"/>
      <c r="K29" s="306"/>
      <c r="L29" s="306"/>
      <c r="M29" s="306"/>
      <c r="N29" s="59" t="s">
        <v>257</v>
      </c>
      <c r="O29" s="15"/>
      <c r="P29" s="88">
        <v>30</v>
      </c>
      <c r="Q29" s="59" t="s">
        <v>97</v>
      </c>
      <c r="R29" s="89" t="s">
        <v>279</v>
      </c>
    </row>
    <row r="30" spans="1:18" ht="56" x14ac:dyDescent="0.3">
      <c r="A30" s="250"/>
      <c r="B30" s="328"/>
      <c r="C30" s="332"/>
      <c r="D30" s="322"/>
      <c r="E30" s="322"/>
      <c r="F30" s="322"/>
      <c r="G30" s="255"/>
      <c r="H30" s="306"/>
      <c r="I30" s="306"/>
      <c r="J30" s="255"/>
      <c r="K30" s="306"/>
      <c r="L30" s="306"/>
      <c r="M30" s="306"/>
      <c r="N30" s="59" t="s">
        <v>87</v>
      </c>
      <c r="O30" s="91">
        <v>30</v>
      </c>
      <c r="P30" s="91"/>
      <c r="Q30" s="61" t="s">
        <v>97</v>
      </c>
      <c r="R30" s="89" t="s">
        <v>144</v>
      </c>
    </row>
    <row r="31" spans="1:18" ht="42" x14ac:dyDescent="0.3">
      <c r="A31" s="250"/>
      <c r="B31" s="328"/>
      <c r="C31" s="332"/>
      <c r="D31" s="322"/>
      <c r="E31" s="322"/>
      <c r="F31" s="322"/>
      <c r="G31" s="255"/>
      <c r="H31" s="306"/>
      <c r="I31" s="306"/>
      <c r="J31" s="255"/>
      <c r="K31" s="306"/>
      <c r="L31" s="306"/>
      <c r="M31" s="306"/>
      <c r="N31" s="59" t="s">
        <v>475</v>
      </c>
      <c r="O31" s="15"/>
      <c r="P31" s="95">
        <v>79</v>
      </c>
      <c r="Q31" s="61" t="s">
        <v>98</v>
      </c>
      <c r="R31" s="89" t="s">
        <v>546</v>
      </c>
    </row>
    <row r="32" spans="1:18" ht="30" customHeight="1" x14ac:dyDescent="0.3">
      <c r="A32" s="250"/>
      <c r="B32" s="328"/>
      <c r="C32" s="332"/>
      <c r="D32" s="322"/>
      <c r="E32" s="322"/>
      <c r="F32" s="322"/>
      <c r="G32" s="255"/>
      <c r="H32" s="306"/>
      <c r="I32" s="306"/>
      <c r="J32" s="255"/>
      <c r="K32" s="306"/>
      <c r="L32" s="306"/>
      <c r="M32" s="306"/>
      <c r="N32" s="59" t="s">
        <v>93</v>
      </c>
      <c r="O32" s="96" t="s">
        <v>339</v>
      </c>
      <c r="P32" s="91"/>
      <c r="Q32" s="61" t="s">
        <v>98</v>
      </c>
      <c r="R32" s="89" t="s">
        <v>546</v>
      </c>
    </row>
    <row r="33" spans="1:18" ht="28" x14ac:dyDescent="0.3">
      <c r="A33" s="250"/>
      <c r="B33" s="328"/>
      <c r="C33" s="332"/>
      <c r="D33" s="322"/>
      <c r="E33" s="322"/>
      <c r="F33" s="322"/>
      <c r="G33" s="255"/>
      <c r="H33" s="306"/>
      <c r="I33" s="306"/>
      <c r="J33" s="255"/>
      <c r="K33" s="306"/>
      <c r="L33" s="306"/>
      <c r="M33" s="306"/>
      <c r="N33" s="59" t="s">
        <v>99</v>
      </c>
      <c r="O33" s="96" t="s">
        <v>340</v>
      </c>
      <c r="P33" s="91"/>
      <c r="Q33" s="61" t="s">
        <v>135</v>
      </c>
      <c r="R33" s="89" t="s">
        <v>546</v>
      </c>
    </row>
    <row r="34" spans="1:18" ht="56" x14ac:dyDescent="0.3">
      <c r="A34" s="250"/>
      <c r="B34" s="328"/>
      <c r="C34" s="332"/>
      <c r="D34" s="322"/>
      <c r="E34" s="322"/>
      <c r="F34" s="322"/>
      <c r="G34" s="255"/>
      <c r="H34" s="306"/>
      <c r="I34" s="306"/>
      <c r="J34" s="255"/>
      <c r="K34" s="306"/>
      <c r="L34" s="306"/>
      <c r="M34" s="306"/>
      <c r="N34" s="61" t="s">
        <v>259</v>
      </c>
      <c r="O34" s="15"/>
      <c r="P34" s="91">
        <v>32172</v>
      </c>
      <c r="Q34" s="61" t="s">
        <v>429</v>
      </c>
      <c r="R34" s="89" t="s">
        <v>546</v>
      </c>
    </row>
    <row r="35" spans="1:18" ht="41.5" customHeight="1" x14ac:dyDescent="0.3">
      <c r="A35" s="250"/>
      <c r="B35" s="328"/>
      <c r="C35" s="332"/>
      <c r="D35" s="323"/>
      <c r="E35" s="323"/>
      <c r="F35" s="323"/>
      <c r="G35" s="255"/>
      <c r="H35" s="306"/>
      <c r="I35" s="306"/>
      <c r="J35" s="255"/>
      <c r="K35" s="306"/>
      <c r="L35" s="306"/>
      <c r="M35" s="306"/>
      <c r="N35" s="61" t="s">
        <v>94</v>
      </c>
      <c r="O35" s="81">
        <v>33248</v>
      </c>
      <c r="P35" s="81"/>
      <c r="Q35" s="61" t="s">
        <v>514</v>
      </c>
      <c r="R35" s="89" t="s">
        <v>546</v>
      </c>
    </row>
    <row r="36" spans="1:18" ht="28" x14ac:dyDescent="0.3">
      <c r="A36" s="250" t="s">
        <v>123</v>
      </c>
      <c r="B36" s="328" t="s">
        <v>417</v>
      </c>
      <c r="C36" s="332" t="s">
        <v>461</v>
      </c>
      <c r="D36" s="324"/>
      <c r="E36" s="324"/>
      <c r="F36" s="253">
        <v>1.7</v>
      </c>
      <c r="G36" s="255"/>
      <c r="H36" s="306"/>
      <c r="I36" s="306"/>
      <c r="J36" s="255"/>
      <c r="K36" s="306"/>
      <c r="L36" s="306"/>
      <c r="M36" s="306"/>
      <c r="N36" s="59" t="s">
        <v>87</v>
      </c>
      <c r="O36" s="97" t="s">
        <v>341</v>
      </c>
      <c r="P36" s="83"/>
      <c r="Q36" s="61" t="s">
        <v>97</v>
      </c>
      <c r="R36" s="89" t="s">
        <v>546</v>
      </c>
    </row>
    <row r="37" spans="1:18" ht="30" customHeight="1" x14ac:dyDescent="0.3">
      <c r="A37" s="250"/>
      <c r="B37" s="328"/>
      <c r="C37" s="332"/>
      <c r="D37" s="322"/>
      <c r="E37" s="322"/>
      <c r="F37" s="322"/>
      <c r="G37" s="255"/>
      <c r="H37" s="306"/>
      <c r="I37" s="306"/>
      <c r="J37" s="255"/>
      <c r="K37" s="306"/>
      <c r="L37" s="306"/>
      <c r="M37" s="306"/>
      <c r="N37" s="59" t="s">
        <v>93</v>
      </c>
      <c r="O37" s="82">
        <v>70.56</v>
      </c>
      <c r="P37" s="83"/>
      <c r="Q37" s="61" t="s">
        <v>98</v>
      </c>
      <c r="R37" s="89" t="s">
        <v>546</v>
      </c>
    </row>
    <row r="38" spans="1:18" ht="43" customHeight="1" x14ac:dyDescent="0.3">
      <c r="A38" s="250"/>
      <c r="B38" s="328"/>
      <c r="C38" s="332"/>
      <c r="D38" s="323"/>
      <c r="E38" s="323"/>
      <c r="F38" s="323"/>
      <c r="G38" s="255"/>
      <c r="H38" s="306"/>
      <c r="I38" s="306"/>
      <c r="J38" s="255"/>
      <c r="K38" s="306"/>
      <c r="L38" s="306"/>
      <c r="M38" s="306"/>
      <c r="N38" s="61" t="s">
        <v>94</v>
      </c>
      <c r="O38" s="81">
        <v>29847</v>
      </c>
      <c r="P38" s="81"/>
      <c r="Q38" s="61" t="s">
        <v>514</v>
      </c>
      <c r="R38" s="89" t="s">
        <v>546</v>
      </c>
    </row>
    <row r="39" spans="1:18" ht="28" x14ac:dyDescent="0.3">
      <c r="A39" s="250" t="s">
        <v>124</v>
      </c>
      <c r="B39" s="249" t="s">
        <v>8</v>
      </c>
      <c r="C39" s="249">
        <v>1</v>
      </c>
      <c r="D39" s="324"/>
      <c r="E39" s="324"/>
      <c r="F39" s="253">
        <v>1</v>
      </c>
      <c r="G39" s="255"/>
      <c r="H39" s="306"/>
      <c r="I39" s="306"/>
      <c r="J39" s="255"/>
      <c r="K39" s="306"/>
      <c r="L39" s="306"/>
      <c r="M39" s="306"/>
      <c r="N39" s="59" t="s">
        <v>100</v>
      </c>
      <c r="O39" s="59">
        <v>15</v>
      </c>
      <c r="P39" s="59"/>
      <c r="Q39" s="15"/>
      <c r="R39" s="335" t="s">
        <v>145</v>
      </c>
    </row>
    <row r="40" spans="1:18" x14ac:dyDescent="0.3">
      <c r="A40" s="250"/>
      <c r="B40" s="249"/>
      <c r="C40" s="321"/>
      <c r="D40" s="323"/>
      <c r="E40" s="323"/>
      <c r="F40" s="323"/>
      <c r="G40" s="255"/>
      <c r="H40" s="306"/>
      <c r="I40" s="306"/>
      <c r="J40" s="255"/>
      <c r="K40" s="306"/>
      <c r="L40" s="306"/>
      <c r="M40" s="306"/>
      <c r="N40" s="59" t="s">
        <v>101</v>
      </c>
      <c r="O40" s="98">
        <v>27805</v>
      </c>
      <c r="P40" s="93"/>
      <c r="Q40" s="51" t="s">
        <v>364</v>
      </c>
      <c r="R40" s="335"/>
    </row>
    <row r="41" spans="1:18" x14ac:dyDescent="0.3">
      <c r="A41" s="250" t="s">
        <v>126</v>
      </c>
      <c r="B41" s="328" t="s">
        <v>347</v>
      </c>
      <c r="C41" s="249">
        <v>4.7</v>
      </c>
      <c r="D41" s="324"/>
      <c r="E41" s="324"/>
      <c r="F41" s="253">
        <v>4.7</v>
      </c>
      <c r="G41" s="255"/>
      <c r="H41" s="306"/>
      <c r="I41" s="306"/>
      <c r="J41" s="255"/>
      <c r="K41" s="306"/>
      <c r="L41" s="306"/>
      <c r="M41" s="306"/>
      <c r="N41" s="59" t="s">
        <v>422</v>
      </c>
      <c r="O41" s="81">
        <v>100000</v>
      </c>
      <c r="P41" s="81"/>
      <c r="Q41" s="61" t="s">
        <v>328</v>
      </c>
      <c r="R41" s="336" t="s">
        <v>146</v>
      </c>
    </row>
    <row r="42" spans="1:18" ht="42" x14ac:dyDescent="0.3">
      <c r="A42" s="250"/>
      <c r="B42" s="328"/>
      <c r="C42" s="332"/>
      <c r="D42" s="322"/>
      <c r="E42" s="322"/>
      <c r="F42" s="322"/>
      <c r="G42" s="255"/>
      <c r="H42" s="306"/>
      <c r="I42" s="306"/>
      <c r="J42" s="255"/>
      <c r="K42" s="306"/>
      <c r="L42" s="306"/>
      <c r="M42" s="306"/>
      <c r="N42" s="67" t="s">
        <v>369</v>
      </c>
      <c r="O42" s="99">
        <v>2</v>
      </c>
      <c r="P42" s="99"/>
      <c r="Q42" s="61" t="s">
        <v>365</v>
      </c>
      <c r="R42" s="336"/>
    </row>
    <row r="43" spans="1:18" ht="28" x14ac:dyDescent="0.3">
      <c r="A43" s="250"/>
      <c r="B43" s="328"/>
      <c r="C43" s="332"/>
      <c r="D43" s="323"/>
      <c r="E43" s="323"/>
      <c r="F43" s="323"/>
      <c r="G43" s="255"/>
      <c r="H43" s="306"/>
      <c r="I43" s="306"/>
      <c r="J43" s="255"/>
      <c r="K43" s="306"/>
      <c r="L43" s="306"/>
      <c r="M43" s="306"/>
      <c r="N43" s="67" t="s">
        <v>423</v>
      </c>
      <c r="O43" s="90">
        <v>4008</v>
      </c>
      <c r="P43" s="99"/>
      <c r="Q43" s="59" t="s">
        <v>105</v>
      </c>
      <c r="R43" s="89" t="s">
        <v>546</v>
      </c>
    </row>
    <row r="44" spans="1:18" ht="56" x14ac:dyDescent="0.3">
      <c r="A44" s="254" t="s">
        <v>127</v>
      </c>
      <c r="B44" s="315" t="s">
        <v>102</v>
      </c>
      <c r="C44" s="253">
        <v>31.2</v>
      </c>
      <c r="D44" s="324"/>
      <c r="E44" s="253">
        <v>29.7</v>
      </c>
      <c r="F44" s="253">
        <v>1.5</v>
      </c>
      <c r="G44" s="255"/>
      <c r="H44" s="306"/>
      <c r="I44" s="306"/>
      <c r="J44" s="255"/>
      <c r="K44" s="306"/>
      <c r="L44" s="306"/>
      <c r="M44" s="306"/>
      <c r="N44" s="100" t="s">
        <v>267</v>
      </c>
      <c r="O44" s="15"/>
      <c r="P44" s="101">
        <v>100</v>
      </c>
      <c r="Q44" s="67" t="s">
        <v>282</v>
      </c>
      <c r="R44" s="102" t="s">
        <v>289</v>
      </c>
    </row>
    <row r="45" spans="1:18" x14ac:dyDescent="0.3">
      <c r="A45" s="330"/>
      <c r="B45" s="316"/>
      <c r="C45" s="322"/>
      <c r="D45" s="322"/>
      <c r="E45" s="322"/>
      <c r="F45" s="322"/>
      <c r="G45" s="255"/>
      <c r="H45" s="306"/>
      <c r="I45" s="306"/>
      <c r="J45" s="255"/>
      <c r="K45" s="306"/>
      <c r="L45" s="306"/>
      <c r="M45" s="306"/>
      <c r="N45" s="67" t="s">
        <v>103</v>
      </c>
      <c r="O45" s="99">
        <v>100</v>
      </c>
      <c r="P45" s="99"/>
      <c r="Q45" s="59" t="s">
        <v>104</v>
      </c>
      <c r="R45" s="89" t="s">
        <v>546</v>
      </c>
    </row>
    <row r="46" spans="1:18" ht="28" x14ac:dyDescent="0.3">
      <c r="A46" s="330"/>
      <c r="B46" s="316"/>
      <c r="C46" s="322"/>
      <c r="D46" s="322"/>
      <c r="E46" s="322"/>
      <c r="F46" s="322"/>
      <c r="G46" s="255"/>
      <c r="H46" s="306"/>
      <c r="I46" s="306"/>
      <c r="J46" s="255"/>
      <c r="K46" s="306"/>
      <c r="L46" s="306"/>
      <c r="M46" s="306"/>
      <c r="N46" s="67" t="s">
        <v>269</v>
      </c>
      <c r="O46" s="15"/>
      <c r="P46" s="101">
        <v>15711</v>
      </c>
      <c r="Q46" s="61" t="s">
        <v>105</v>
      </c>
      <c r="R46" s="89" t="s">
        <v>546</v>
      </c>
    </row>
    <row r="47" spans="1:18" ht="28" x14ac:dyDescent="0.3">
      <c r="A47" s="330"/>
      <c r="B47" s="316"/>
      <c r="C47" s="322"/>
      <c r="D47" s="322"/>
      <c r="E47" s="322"/>
      <c r="F47" s="322"/>
      <c r="G47" s="255"/>
      <c r="H47" s="306"/>
      <c r="I47" s="306"/>
      <c r="J47" s="255"/>
      <c r="K47" s="306"/>
      <c r="L47" s="306"/>
      <c r="M47" s="306"/>
      <c r="N47" s="67" t="s">
        <v>368</v>
      </c>
      <c r="O47" s="90">
        <v>15711</v>
      </c>
      <c r="P47" s="30"/>
      <c r="Q47" s="59" t="s">
        <v>105</v>
      </c>
      <c r="R47" s="89" t="s">
        <v>546</v>
      </c>
    </row>
    <row r="48" spans="1:18" ht="56" x14ac:dyDescent="0.3">
      <c r="A48" s="330"/>
      <c r="B48" s="316"/>
      <c r="C48" s="322"/>
      <c r="D48" s="322"/>
      <c r="E48" s="322"/>
      <c r="F48" s="322"/>
      <c r="G48" s="255"/>
      <c r="H48" s="306"/>
      <c r="I48" s="306"/>
      <c r="J48" s="255"/>
      <c r="K48" s="306"/>
      <c r="L48" s="306"/>
      <c r="M48" s="306"/>
      <c r="N48" s="67" t="s">
        <v>268</v>
      </c>
      <c r="O48" s="15"/>
      <c r="P48" s="101">
        <v>8</v>
      </c>
      <c r="Q48" s="30" t="s">
        <v>106</v>
      </c>
      <c r="R48" s="102" t="s">
        <v>289</v>
      </c>
    </row>
    <row r="49" spans="1:18" ht="56" x14ac:dyDescent="0.3">
      <c r="A49" s="331"/>
      <c r="B49" s="317"/>
      <c r="C49" s="323"/>
      <c r="D49" s="323"/>
      <c r="E49" s="323"/>
      <c r="F49" s="323"/>
      <c r="G49" s="255"/>
      <c r="H49" s="306"/>
      <c r="I49" s="306"/>
      <c r="J49" s="255"/>
      <c r="K49" s="306"/>
      <c r="L49" s="306"/>
      <c r="M49" s="306"/>
      <c r="N49" s="67" t="s">
        <v>370</v>
      </c>
      <c r="O49" s="99">
        <v>8</v>
      </c>
      <c r="P49" s="99"/>
      <c r="Q49" s="59" t="s">
        <v>106</v>
      </c>
      <c r="R49" s="89" t="s">
        <v>546</v>
      </c>
    </row>
    <row r="50" spans="1:18" ht="56" x14ac:dyDescent="0.3">
      <c r="A50" s="254" t="s">
        <v>127</v>
      </c>
      <c r="B50" s="315" t="s">
        <v>107</v>
      </c>
      <c r="C50" s="253">
        <v>23.3</v>
      </c>
      <c r="D50" s="253"/>
      <c r="E50" s="253">
        <v>21.9</v>
      </c>
      <c r="F50" s="253">
        <v>1.4</v>
      </c>
      <c r="G50" s="255"/>
      <c r="H50" s="306"/>
      <c r="I50" s="306"/>
      <c r="J50" s="255"/>
      <c r="K50" s="306"/>
      <c r="L50" s="306"/>
      <c r="M50" s="306"/>
      <c r="N50" s="59" t="s">
        <v>270</v>
      </c>
      <c r="O50" s="15"/>
      <c r="P50" s="88">
        <v>60</v>
      </c>
      <c r="Q50" s="67" t="s">
        <v>282</v>
      </c>
      <c r="R50" s="102" t="s">
        <v>289</v>
      </c>
    </row>
    <row r="51" spans="1:18" x14ac:dyDescent="0.3">
      <c r="A51" s="330"/>
      <c r="B51" s="316"/>
      <c r="C51" s="306"/>
      <c r="D51" s="306"/>
      <c r="E51" s="306"/>
      <c r="F51" s="306"/>
      <c r="G51" s="255"/>
      <c r="H51" s="306"/>
      <c r="I51" s="306"/>
      <c r="J51" s="255"/>
      <c r="K51" s="306"/>
      <c r="L51" s="306"/>
      <c r="M51" s="306"/>
      <c r="N51" s="67" t="s">
        <v>103</v>
      </c>
      <c r="O51" s="99">
        <v>60</v>
      </c>
      <c r="P51" s="103"/>
      <c r="Q51" s="59" t="s">
        <v>104</v>
      </c>
      <c r="R51" s="89" t="s">
        <v>546</v>
      </c>
    </row>
    <row r="52" spans="1:18" ht="28" x14ac:dyDescent="0.3">
      <c r="A52" s="330"/>
      <c r="B52" s="316"/>
      <c r="C52" s="306"/>
      <c r="D52" s="306"/>
      <c r="E52" s="306"/>
      <c r="F52" s="306"/>
      <c r="G52" s="255"/>
      <c r="H52" s="306"/>
      <c r="I52" s="306"/>
      <c r="J52" s="255"/>
      <c r="K52" s="306"/>
      <c r="L52" s="306"/>
      <c r="M52" s="306"/>
      <c r="N52" s="59" t="s">
        <v>271</v>
      </c>
      <c r="O52" s="15"/>
      <c r="P52" s="88">
        <v>9819</v>
      </c>
      <c r="Q52" s="59" t="s">
        <v>283</v>
      </c>
      <c r="R52" s="89" t="s">
        <v>546</v>
      </c>
    </row>
    <row r="53" spans="1:18" ht="28" x14ac:dyDescent="0.3">
      <c r="A53" s="330"/>
      <c r="B53" s="316"/>
      <c r="C53" s="306"/>
      <c r="D53" s="306"/>
      <c r="E53" s="306"/>
      <c r="F53" s="306"/>
      <c r="G53" s="255"/>
      <c r="H53" s="306"/>
      <c r="I53" s="306"/>
      <c r="J53" s="255"/>
      <c r="K53" s="306"/>
      <c r="L53" s="306"/>
      <c r="M53" s="306"/>
      <c r="N53" s="67" t="s">
        <v>368</v>
      </c>
      <c r="O53" s="90">
        <v>9819</v>
      </c>
      <c r="P53" s="74"/>
      <c r="Q53" s="59" t="s">
        <v>105</v>
      </c>
      <c r="R53" s="89" t="s">
        <v>546</v>
      </c>
    </row>
    <row r="54" spans="1:18" ht="56" x14ac:dyDescent="0.3">
      <c r="A54" s="330"/>
      <c r="B54" s="316"/>
      <c r="C54" s="306"/>
      <c r="D54" s="306"/>
      <c r="E54" s="306"/>
      <c r="F54" s="306"/>
      <c r="G54" s="255"/>
      <c r="H54" s="306"/>
      <c r="I54" s="306"/>
      <c r="J54" s="255"/>
      <c r="K54" s="306"/>
      <c r="L54" s="306"/>
      <c r="M54" s="306"/>
      <c r="N54" s="59" t="s">
        <v>268</v>
      </c>
      <c r="O54" s="15"/>
      <c r="P54" s="88">
        <v>5</v>
      </c>
      <c r="Q54" s="30" t="s">
        <v>106</v>
      </c>
      <c r="R54" s="102" t="s">
        <v>289</v>
      </c>
    </row>
    <row r="55" spans="1:18" ht="56" x14ac:dyDescent="0.3">
      <c r="A55" s="331"/>
      <c r="B55" s="317"/>
      <c r="C55" s="312"/>
      <c r="D55" s="312"/>
      <c r="E55" s="312"/>
      <c r="F55" s="312"/>
      <c r="G55" s="255"/>
      <c r="H55" s="312"/>
      <c r="I55" s="312"/>
      <c r="J55" s="255"/>
      <c r="K55" s="312"/>
      <c r="L55" s="312"/>
      <c r="M55" s="312"/>
      <c r="N55" s="67" t="s">
        <v>370</v>
      </c>
      <c r="O55" s="99">
        <v>5</v>
      </c>
      <c r="P55" s="99"/>
      <c r="Q55" s="59" t="s">
        <v>106</v>
      </c>
      <c r="R55" s="89" t="s">
        <v>546</v>
      </c>
    </row>
    <row r="56" spans="1:18" x14ac:dyDescent="0.3">
      <c r="A56" s="251" t="s">
        <v>11</v>
      </c>
      <c r="B56" s="252"/>
      <c r="C56" s="252"/>
      <c r="D56" s="252"/>
      <c r="E56" s="252"/>
      <c r="F56" s="252"/>
      <c r="G56" s="252"/>
      <c r="H56" s="252"/>
      <c r="I56" s="252"/>
      <c r="J56" s="252"/>
      <c r="K56" s="252"/>
      <c r="L56" s="252"/>
      <c r="M56" s="252"/>
      <c r="N56" s="252"/>
      <c r="O56" s="252"/>
      <c r="P56" s="252"/>
      <c r="Q56" s="252"/>
      <c r="R56" s="309"/>
    </row>
    <row r="57" spans="1:18" ht="56" x14ac:dyDescent="0.3">
      <c r="A57" s="249" t="s">
        <v>451</v>
      </c>
      <c r="B57" s="328" t="s">
        <v>108</v>
      </c>
      <c r="C57" s="249">
        <v>13.9</v>
      </c>
      <c r="D57" s="249">
        <v>1</v>
      </c>
      <c r="E57" s="249">
        <v>5</v>
      </c>
      <c r="F57" s="249">
        <v>7.9</v>
      </c>
      <c r="G57" s="329"/>
      <c r="H57" s="329"/>
      <c r="I57" s="329"/>
      <c r="J57" s="249" t="s">
        <v>472</v>
      </c>
      <c r="K57" s="253">
        <v>1</v>
      </c>
      <c r="L57" s="253">
        <v>5</v>
      </c>
      <c r="M57" s="253">
        <v>33</v>
      </c>
      <c r="N57" s="59" t="s">
        <v>263</v>
      </c>
      <c r="O57" s="15"/>
      <c r="P57" s="88">
        <v>40</v>
      </c>
      <c r="Q57" s="61"/>
      <c r="R57" s="102" t="s">
        <v>280</v>
      </c>
    </row>
    <row r="58" spans="1:18" ht="56" x14ac:dyDescent="0.3">
      <c r="A58" s="249"/>
      <c r="B58" s="328"/>
      <c r="C58" s="249"/>
      <c r="D58" s="249"/>
      <c r="E58" s="249"/>
      <c r="F58" s="249"/>
      <c r="G58" s="329"/>
      <c r="H58" s="329"/>
      <c r="I58" s="329"/>
      <c r="J58" s="249"/>
      <c r="K58" s="306"/>
      <c r="L58" s="306"/>
      <c r="M58" s="306"/>
      <c r="N58" s="59" t="s">
        <v>109</v>
      </c>
      <c r="O58" s="51">
        <v>45</v>
      </c>
      <c r="P58" s="51"/>
      <c r="Q58" s="15"/>
      <c r="R58" s="102" t="s">
        <v>147</v>
      </c>
    </row>
    <row r="59" spans="1:18" ht="56" x14ac:dyDescent="0.3">
      <c r="A59" s="249"/>
      <c r="B59" s="328"/>
      <c r="C59" s="249"/>
      <c r="D59" s="249"/>
      <c r="E59" s="249"/>
      <c r="F59" s="249"/>
      <c r="G59" s="329"/>
      <c r="H59" s="329"/>
      <c r="I59" s="329"/>
      <c r="J59" s="249"/>
      <c r="K59" s="306"/>
      <c r="L59" s="306"/>
      <c r="M59" s="306"/>
      <c r="N59" s="59" t="s">
        <v>264</v>
      </c>
      <c r="O59" s="15"/>
      <c r="P59" s="88">
        <v>12671</v>
      </c>
      <c r="Q59" s="59" t="s">
        <v>430</v>
      </c>
      <c r="R59" s="102" t="s">
        <v>280</v>
      </c>
    </row>
    <row r="60" spans="1:18" ht="56" x14ac:dyDescent="0.3">
      <c r="A60" s="249"/>
      <c r="B60" s="328"/>
      <c r="C60" s="249"/>
      <c r="D60" s="249"/>
      <c r="E60" s="249"/>
      <c r="F60" s="249"/>
      <c r="G60" s="329"/>
      <c r="H60" s="329"/>
      <c r="I60" s="329"/>
      <c r="J60" s="249"/>
      <c r="K60" s="306"/>
      <c r="L60" s="306"/>
      <c r="M60" s="306"/>
      <c r="N60" s="59" t="s">
        <v>371</v>
      </c>
      <c r="O60" s="90">
        <v>10140</v>
      </c>
      <c r="P60" s="81"/>
      <c r="Q60" s="104" t="s">
        <v>431</v>
      </c>
      <c r="R60" s="102" t="s">
        <v>147</v>
      </c>
    </row>
    <row r="61" spans="1:18" ht="42" x14ac:dyDescent="0.3">
      <c r="A61" s="249"/>
      <c r="B61" s="328"/>
      <c r="C61" s="249"/>
      <c r="D61" s="249"/>
      <c r="E61" s="249"/>
      <c r="F61" s="249"/>
      <c r="G61" s="329"/>
      <c r="H61" s="329"/>
      <c r="I61" s="329"/>
      <c r="J61" s="249"/>
      <c r="K61" s="306"/>
      <c r="L61" s="306"/>
      <c r="M61" s="306"/>
      <c r="N61" s="59" t="s">
        <v>265</v>
      </c>
      <c r="O61" s="15"/>
      <c r="P61" s="88">
        <v>15</v>
      </c>
      <c r="Q61" s="59"/>
      <c r="R61" s="89" t="s">
        <v>546</v>
      </c>
    </row>
    <row r="62" spans="1:18" ht="42" x14ac:dyDescent="0.3">
      <c r="A62" s="249"/>
      <c r="B62" s="328"/>
      <c r="C62" s="249"/>
      <c r="D62" s="249"/>
      <c r="E62" s="249"/>
      <c r="F62" s="249"/>
      <c r="G62" s="329"/>
      <c r="H62" s="329"/>
      <c r="I62" s="329"/>
      <c r="J62" s="249"/>
      <c r="K62" s="306"/>
      <c r="L62" s="306"/>
      <c r="M62" s="306"/>
      <c r="N62" s="61" t="s">
        <v>110</v>
      </c>
      <c r="O62" s="51">
        <v>8</v>
      </c>
      <c r="P62" s="51"/>
      <c r="Q62" s="15"/>
      <c r="R62" s="89" t="s">
        <v>546</v>
      </c>
    </row>
    <row r="63" spans="1:18" ht="42" x14ac:dyDescent="0.3">
      <c r="A63" s="249"/>
      <c r="B63" s="328"/>
      <c r="C63" s="249"/>
      <c r="D63" s="249"/>
      <c r="E63" s="249"/>
      <c r="F63" s="249"/>
      <c r="G63" s="329"/>
      <c r="H63" s="329"/>
      <c r="I63" s="329"/>
      <c r="J63" s="249"/>
      <c r="K63" s="306"/>
      <c r="L63" s="306"/>
      <c r="M63" s="306"/>
      <c r="N63" s="59" t="s">
        <v>266</v>
      </c>
      <c r="O63" s="15"/>
      <c r="P63" s="88">
        <v>581</v>
      </c>
      <c r="Q63" s="59" t="s">
        <v>121</v>
      </c>
      <c r="R63" s="102" t="s">
        <v>281</v>
      </c>
    </row>
    <row r="64" spans="1:18" ht="112" x14ac:dyDescent="0.3">
      <c r="A64" s="249"/>
      <c r="B64" s="328"/>
      <c r="C64" s="249"/>
      <c r="D64" s="249"/>
      <c r="E64" s="249"/>
      <c r="F64" s="249"/>
      <c r="G64" s="329"/>
      <c r="H64" s="329"/>
      <c r="I64" s="329"/>
      <c r="J64" s="249"/>
      <c r="K64" s="306"/>
      <c r="L64" s="306"/>
      <c r="M64" s="306"/>
      <c r="N64" s="59" t="s">
        <v>372</v>
      </c>
      <c r="O64" s="82">
        <v>956.31430999999998</v>
      </c>
      <c r="P64" s="51"/>
      <c r="Q64" s="104" t="s">
        <v>432</v>
      </c>
      <c r="R64" s="89" t="s">
        <v>546</v>
      </c>
    </row>
    <row r="65" spans="1:18" ht="56" x14ac:dyDescent="0.3">
      <c r="A65" s="249" t="s">
        <v>128</v>
      </c>
      <c r="B65" s="328" t="s">
        <v>112</v>
      </c>
      <c r="C65" s="249">
        <v>0.7</v>
      </c>
      <c r="D65" s="253"/>
      <c r="E65" s="253">
        <v>0.03</v>
      </c>
      <c r="F65" s="253">
        <v>0.6</v>
      </c>
      <c r="G65" s="329"/>
      <c r="H65" s="329"/>
      <c r="I65" s="329"/>
      <c r="J65" s="249"/>
      <c r="K65" s="306"/>
      <c r="L65" s="306"/>
      <c r="M65" s="306"/>
      <c r="N65" s="61" t="s">
        <v>113</v>
      </c>
      <c r="O65" s="51">
        <v>34</v>
      </c>
      <c r="P65" s="51"/>
      <c r="Q65" s="61" t="s">
        <v>364</v>
      </c>
      <c r="R65" s="102" t="s">
        <v>145</v>
      </c>
    </row>
    <row r="66" spans="1:18" ht="56" x14ac:dyDescent="0.3">
      <c r="A66" s="249"/>
      <c r="B66" s="328"/>
      <c r="C66" s="249"/>
      <c r="D66" s="312"/>
      <c r="E66" s="312"/>
      <c r="F66" s="312"/>
      <c r="G66" s="329"/>
      <c r="H66" s="329"/>
      <c r="I66" s="329"/>
      <c r="J66" s="249"/>
      <c r="K66" s="306"/>
      <c r="L66" s="306"/>
      <c r="M66" s="306"/>
      <c r="N66" s="61" t="s">
        <v>114</v>
      </c>
      <c r="O66" s="51">
        <v>5</v>
      </c>
      <c r="P66" s="51"/>
      <c r="Q66" s="15"/>
      <c r="R66" s="102" t="s">
        <v>145</v>
      </c>
    </row>
    <row r="67" spans="1:18" x14ac:dyDescent="0.3">
      <c r="A67" s="249" t="s">
        <v>129</v>
      </c>
      <c r="B67" s="328" t="s">
        <v>111</v>
      </c>
      <c r="C67" s="249">
        <v>14</v>
      </c>
      <c r="D67" s="324"/>
      <c r="E67" s="324"/>
      <c r="F67" s="253">
        <v>14</v>
      </c>
      <c r="G67" s="329"/>
      <c r="H67" s="329"/>
      <c r="I67" s="329"/>
      <c r="J67" s="249"/>
      <c r="K67" s="306"/>
      <c r="L67" s="306"/>
      <c r="M67" s="306"/>
      <c r="N67" s="61" t="s">
        <v>88</v>
      </c>
      <c r="O67" s="51">
        <v>1.5</v>
      </c>
      <c r="P67" s="51"/>
      <c r="Q67" s="337" t="s">
        <v>373</v>
      </c>
      <c r="R67" s="89" t="s">
        <v>546</v>
      </c>
    </row>
    <row r="68" spans="1:18" x14ac:dyDescent="0.3">
      <c r="A68" s="249"/>
      <c r="B68" s="328"/>
      <c r="C68" s="332"/>
      <c r="D68" s="323"/>
      <c r="E68" s="323"/>
      <c r="F68" s="323"/>
      <c r="G68" s="329"/>
      <c r="H68" s="329"/>
      <c r="I68" s="329"/>
      <c r="J68" s="249"/>
      <c r="K68" s="306"/>
      <c r="L68" s="306"/>
      <c r="M68" s="306"/>
      <c r="N68" s="61" t="s">
        <v>367</v>
      </c>
      <c r="O68" s="61">
        <v>630</v>
      </c>
      <c r="P68" s="61"/>
      <c r="Q68" s="337"/>
      <c r="R68" s="89" t="s">
        <v>546</v>
      </c>
    </row>
    <row r="69" spans="1:18" ht="87.65" customHeight="1" x14ac:dyDescent="0.3">
      <c r="A69" s="249" t="s">
        <v>129</v>
      </c>
      <c r="B69" s="328" t="s">
        <v>115</v>
      </c>
      <c r="C69" s="249">
        <v>10.5</v>
      </c>
      <c r="D69" s="324"/>
      <c r="E69" s="324"/>
      <c r="F69" s="253">
        <v>10.5</v>
      </c>
      <c r="G69" s="329"/>
      <c r="H69" s="329"/>
      <c r="I69" s="329"/>
      <c r="J69" s="249"/>
      <c r="K69" s="306"/>
      <c r="L69" s="306"/>
      <c r="M69" s="306"/>
      <c r="N69" s="61" t="s">
        <v>424</v>
      </c>
      <c r="O69" s="97" t="s">
        <v>254</v>
      </c>
      <c r="P69" s="83"/>
      <c r="Q69" s="59" t="s">
        <v>433</v>
      </c>
      <c r="R69" s="89" t="s">
        <v>546</v>
      </c>
    </row>
    <row r="70" spans="1:18" ht="72" customHeight="1" x14ac:dyDescent="0.3">
      <c r="A70" s="249"/>
      <c r="B70" s="328"/>
      <c r="C70" s="332"/>
      <c r="D70" s="323"/>
      <c r="E70" s="323"/>
      <c r="F70" s="323"/>
      <c r="G70" s="329"/>
      <c r="H70" s="329"/>
      <c r="I70" s="329"/>
      <c r="J70" s="249"/>
      <c r="K70" s="312"/>
      <c r="L70" s="312"/>
      <c r="M70" s="312"/>
      <c r="N70" s="67" t="s">
        <v>425</v>
      </c>
      <c r="O70" s="105">
        <v>1931</v>
      </c>
      <c r="P70" s="105"/>
      <c r="Q70" s="61" t="s">
        <v>447</v>
      </c>
      <c r="R70" s="89" t="s">
        <v>546</v>
      </c>
    </row>
    <row r="71" spans="1:18" x14ac:dyDescent="0.3">
      <c r="A71" s="251" t="s">
        <v>132</v>
      </c>
      <c r="B71" s="252"/>
      <c r="C71" s="252"/>
      <c r="D71" s="252"/>
      <c r="E71" s="252"/>
      <c r="F71" s="252"/>
      <c r="G71" s="252"/>
      <c r="H71" s="252"/>
      <c r="I71" s="252"/>
      <c r="J71" s="252"/>
      <c r="K71" s="252"/>
      <c r="L71" s="252"/>
      <c r="M71" s="252"/>
      <c r="N71" s="252"/>
      <c r="O71" s="252"/>
      <c r="P71" s="252"/>
      <c r="Q71" s="252"/>
      <c r="R71" s="309"/>
    </row>
    <row r="72" spans="1:18" x14ac:dyDescent="0.3">
      <c r="A72" s="250" t="s">
        <v>130</v>
      </c>
      <c r="B72" s="249" t="s">
        <v>380</v>
      </c>
      <c r="C72" s="249">
        <v>0.6</v>
      </c>
      <c r="D72" s="253"/>
      <c r="E72" s="253">
        <v>0.09</v>
      </c>
      <c r="F72" s="253">
        <v>0.5</v>
      </c>
      <c r="G72" s="253">
        <v>1.7</v>
      </c>
      <c r="H72" s="324"/>
      <c r="I72" s="253">
        <v>1.7</v>
      </c>
      <c r="J72" s="253">
        <v>12</v>
      </c>
      <c r="K72" s="253">
        <v>3</v>
      </c>
      <c r="L72" s="253">
        <v>4</v>
      </c>
      <c r="M72" s="253">
        <v>5.8</v>
      </c>
      <c r="N72" s="61" t="s">
        <v>426</v>
      </c>
      <c r="O72" s="105">
        <v>82700</v>
      </c>
      <c r="P72" s="105"/>
      <c r="Q72" s="51" t="s">
        <v>350</v>
      </c>
      <c r="R72" s="89" t="s">
        <v>546</v>
      </c>
    </row>
    <row r="73" spans="1:18" ht="72" customHeight="1" x14ac:dyDescent="0.3">
      <c r="A73" s="250"/>
      <c r="B73" s="249"/>
      <c r="C73" s="249"/>
      <c r="D73" s="306"/>
      <c r="E73" s="306"/>
      <c r="F73" s="306"/>
      <c r="G73" s="306"/>
      <c r="H73" s="322"/>
      <c r="I73" s="322"/>
      <c r="J73" s="306"/>
      <c r="K73" s="306"/>
      <c r="L73" s="306"/>
      <c r="M73" s="306"/>
      <c r="N73" s="61" t="s">
        <v>116</v>
      </c>
      <c r="O73" s="106">
        <v>27</v>
      </c>
      <c r="P73" s="105"/>
      <c r="Q73" s="61" t="s">
        <v>351</v>
      </c>
      <c r="R73" s="89" t="s">
        <v>546</v>
      </c>
    </row>
    <row r="74" spans="1:18" ht="42" x14ac:dyDescent="0.3">
      <c r="A74" s="250"/>
      <c r="B74" s="249"/>
      <c r="C74" s="249"/>
      <c r="D74" s="312"/>
      <c r="E74" s="312"/>
      <c r="F74" s="312"/>
      <c r="G74" s="306"/>
      <c r="H74" s="322"/>
      <c r="I74" s="322"/>
      <c r="J74" s="306"/>
      <c r="K74" s="306"/>
      <c r="L74" s="306"/>
      <c r="M74" s="306"/>
      <c r="N74" s="61" t="s">
        <v>374</v>
      </c>
      <c r="O74" s="105">
        <v>32450</v>
      </c>
      <c r="P74" s="105"/>
      <c r="Q74" s="61" t="s">
        <v>352</v>
      </c>
      <c r="R74" s="89" t="s">
        <v>546</v>
      </c>
    </row>
    <row r="75" spans="1:18" ht="83.15" customHeight="1" x14ac:dyDescent="0.3">
      <c r="A75" s="250" t="s">
        <v>131</v>
      </c>
      <c r="B75" s="249" t="s">
        <v>381</v>
      </c>
      <c r="C75" s="249">
        <v>1.9</v>
      </c>
      <c r="D75" s="324"/>
      <c r="E75" s="324"/>
      <c r="F75" s="253">
        <v>1.9</v>
      </c>
      <c r="G75" s="306"/>
      <c r="H75" s="322"/>
      <c r="I75" s="322"/>
      <c r="J75" s="306"/>
      <c r="K75" s="306"/>
      <c r="L75" s="306"/>
      <c r="M75" s="306"/>
      <c r="N75" s="59" t="s">
        <v>83</v>
      </c>
      <c r="O75" s="107">
        <v>79.383587493757901</v>
      </c>
      <c r="P75" s="108"/>
      <c r="Q75" s="59" t="s">
        <v>703</v>
      </c>
      <c r="R75" s="63" t="s">
        <v>285</v>
      </c>
    </row>
    <row r="76" spans="1:18" ht="42" x14ac:dyDescent="0.3">
      <c r="A76" s="250"/>
      <c r="B76" s="249"/>
      <c r="C76" s="332"/>
      <c r="D76" s="323"/>
      <c r="E76" s="323"/>
      <c r="F76" s="323"/>
      <c r="G76" s="306"/>
      <c r="H76" s="322"/>
      <c r="I76" s="322"/>
      <c r="J76" s="306"/>
      <c r="K76" s="306"/>
      <c r="L76" s="306"/>
      <c r="M76" s="306"/>
      <c r="N76" s="59" t="s">
        <v>375</v>
      </c>
      <c r="O76" s="109">
        <v>5203.71</v>
      </c>
      <c r="P76" s="105"/>
      <c r="Q76" s="59" t="s">
        <v>117</v>
      </c>
      <c r="R76" s="63" t="s">
        <v>285</v>
      </c>
    </row>
    <row r="77" spans="1:18" ht="28" x14ac:dyDescent="0.3">
      <c r="A77" s="254" t="s">
        <v>131</v>
      </c>
      <c r="B77" s="253" t="s">
        <v>382</v>
      </c>
      <c r="C77" s="253">
        <v>3.3</v>
      </c>
      <c r="D77" s="253">
        <v>1</v>
      </c>
      <c r="E77" s="253">
        <v>1</v>
      </c>
      <c r="F77" s="253">
        <v>1.3</v>
      </c>
      <c r="G77" s="306"/>
      <c r="H77" s="322"/>
      <c r="I77" s="322"/>
      <c r="J77" s="306"/>
      <c r="K77" s="306"/>
      <c r="L77" s="306"/>
      <c r="M77" s="306"/>
      <c r="N77" s="59" t="s">
        <v>696</v>
      </c>
      <c r="O77" s="15"/>
      <c r="P77" s="88">
        <v>20000</v>
      </c>
      <c r="Q77" s="59" t="s">
        <v>290</v>
      </c>
      <c r="R77" s="89" t="s">
        <v>546</v>
      </c>
    </row>
    <row r="78" spans="1:18" ht="28" x14ac:dyDescent="0.3">
      <c r="A78" s="330"/>
      <c r="B78" s="306"/>
      <c r="C78" s="338"/>
      <c r="D78" s="338"/>
      <c r="E78" s="338"/>
      <c r="F78" s="338"/>
      <c r="G78" s="306"/>
      <c r="H78" s="322"/>
      <c r="I78" s="322"/>
      <c r="J78" s="306"/>
      <c r="K78" s="306"/>
      <c r="L78" s="306"/>
      <c r="M78" s="306"/>
      <c r="N78" s="59" t="s">
        <v>274</v>
      </c>
      <c r="O78" s="15"/>
      <c r="P78" s="110">
        <v>7.0000000000000007E-2</v>
      </c>
      <c r="Q78" s="59" t="s">
        <v>291</v>
      </c>
      <c r="R78" s="89" t="s">
        <v>546</v>
      </c>
    </row>
    <row r="79" spans="1:18" ht="31.5" customHeight="1" x14ac:dyDescent="0.3">
      <c r="A79" s="330"/>
      <c r="B79" s="306"/>
      <c r="C79" s="338"/>
      <c r="D79" s="338"/>
      <c r="E79" s="338"/>
      <c r="F79" s="338"/>
      <c r="G79" s="306"/>
      <c r="H79" s="322"/>
      <c r="I79" s="322"/>
      <c r="J79" s="306"/>
      <c r="K79" s="306"/>
      <c r="L79" s="306"/>
      <c r="M79" s="306"/>
      <c r="N79" s="59" t="s">
        <v>272</v>
      </c>
      <c r="O79" s="15"/>
      <c r="P79" s="111">
        <v>0.75</v>
      </c>
      <c r="Q79" s="59" t="s">
        <v>284</v>
      </c>
      <c r="R79" s="89" t="s">
        <v>285</v>
      </c>
    </row>
    <row r="80" spans="1:18" ht="86.15" customHeight="1" x14ac:dyDescent="0.3">
      <c r="A80" s="330"/>
      <c r="B80" s="306"/>
      <c r="C80" s="338"/>
      <c r="D80" s="338"/>
      <c r="E80" s="338"/>
      <c r="F80" s="338"/>
      <c r="G80" s="306"/>
      <c r="H80" s="322"/>
      <c r="I80" s="322"/>
      <c r="J80" s="306"/>
      <c r="K80" s="306"/>
      <c r="L80" s="306"/>
      <c r="M80" s="306"/>
      <c r="N80" s="59" t="s">
        <v>83</v>
      </c>
      <c r="O80" s="107">
        <v>76.088727920714206</v>
      </c>
      <c r="P80" s="108"/>
      <c r="Q80" s="59" t="s">
        <v>702</v>
      </c>
      <c r="R80" s="63" t="s">
        <v>285</v>
      </c>
    </row>
    <row r="81" spans="1:18" ht="42" x14ac:dyDescent="0.3">
      <c r="A81" s="330"/>
      <c r="B81" s="306"/>
      <c r="C81" s="338"/>
      <c r="D81" s="338"/>
      <c r="E81" s="338"/>
      <c r="F81" s="338"/>
      <c r="G81" s="306"/>
      <c r="H81" s="322"/>
      <c r="I81" s="322"/>
      <c r="J81" s="306"/>
      <c r="K81" s="306"/>
      <c r="L81" s="306"/>
      <c r="M81" s="306"/>
      <c r="N81" s="59" t="s">
        <v>275</v>
      </c>
      <c r="O81" s="15"/>
      <c r="P81" s="88">
        <v>105866</v>
      </c>
      <c r="Q81" s="59" t="s">
        <v>287</v>
      </c>
      <c r="R81" s="89" t="s">
        <v>285</v>
      </c>
    </row>
    <row r="82" spans="1:18" ht="42" x14ac:dyDescent="0.3">
      <c r="A82" s="331"/>
      <c r="B82" s="312"/>
      <c r="C82" s="339"/>
      <c r="D82" s="339"/>
      <c r="E82" s="339"/>
      <c r="F82" s="339"/>
      <c r="G82" s="306"/>
      <c r="H82" s="322"/>
      <c r="I82" s="322"/>
      <c r="J82" s="306"/>
      <c r="K82" s="306"/>
      <c r="L82" s="306"/>
      <c r="M82" s="306"/>
      <c r="N82" s="59" t="s">
        <v>376</v>
      </c>
      <c r="O82" s="109">
        <v>95142.98</v>
      </c>
      <c r="P82" s="105"/>
      <c r="Q82" s="59" t="s">
        <v>118</v>
      </c>
      <c r="R82" s="63" t="s">
        <v>285</v>
      </c>
    </row>
    <row r="83" spans="1:18" ht="83.5" customHeight="1" x14ac:dyDescent="0.3">
      <c r="A83" s="250" t="s">
        <v>131</v>
      </c>
      <c r="B83" s="249" t="s">
        <v>383</v>
      </c>
      <c r="C83" s="249">
        <v>0.5</v>
      </c>
      <c r="D83" s="324"/>
      <c r="E83" s="324"/>
      <c r="F83" s="253">
        <v>0.5</v>
      </c>
      <c r="G83" s="306"/>
      <c r="H83" s="322"/>
      <c r="I83" s="322"/>
      <c r="J83" s="306"/>
      <c r="K83" s="306"/>
      <c r="L83" s="306"/>
      <c r="M83" s="306"/>
      <c r="N83" s="59" t="s">
        <v>83</v>
      </c>
      <c r="O83" s="107">
        <v>36.160479152651298</v>
      </c>
      <c r="P83" s="108"/>
      <c r="Q83" s="59" t="s">
        <v>701</v>
      </c>
      <c r="R83" s="63" t="s">
        <v>285</v>
      </c>
    </row>
    <row r="84" spans="1:18" ht="42" x14ac:dyDescent="0.3">
      <c r="A84" s="250"/>
      <c r="B84" s="249"/>
      <c r="C84" s="332"/>
      <c r="D84" s="322"/>
      <c r="E84" s="322"/>
      <c r="F84" s="322"/>
      <c r="G84" s="306"/>
      <c r="H84" s="322"/>
      <c r="I84" s="322"/>
      <c r="J84" s="306"/>
      <c r="K84" s="306"/>
      <c r="L84" s="306"/>
      <c r="M84" s="306"/>
      <c r="N84" s="59" t="s">
        <v>377</v>
      </c>
      <c r="O84" s="109">
        <v>39390.949999999997</v>
      </c>
      <c r="P84" s="105"/>
      <c r="Q84" s="59" t="s">
        <v>119</v>
      </c>
      <c r="R84" s="63" t="s">
        <v>285</v>
      </c>
    </row>
    <row r="85" spans="1:18" ht="86.15" customHeight="1" x14ac:dyDescent="0.3">
      <c r="A85" s="250" t="s">
        <v>131</v>
      </c>
      <c r="B85" s="249" t="s">
        <v>384</v>
      </c>
      <c r="C85" s="332"/>
      <c r="D85" s="322"/>
      <c r="E85" s="322"/>
      <c r="F85" s="322"/>
      <c r="G85" s="306"/>
      <c r="H85" s="322"/>
      <c r="I85" s="322"/>
      <c r="J85" s="306"/>
      <c r="K85" s="306"/>
      <c r="L85" s="306"/>
      <c r="M85" s="306"/>
      <c r="N85" s="59" t="s">
        <v>83</v>
      </c>
      <c r="O85" s="107">
        <v>66.905183557513297</v>
      </c>
      <c r="P85" s="108"/>
      <c r="Q85" s="59" t="s">
        <v>700</v>
      </c>
      <c r="R85" s="63" t="s">
        <v>285</v>
      </c>
    </row>
    <row r="86" spans="1:18" ht="42" x14ac:dyDescent="0.3">
      <c r="A86" s="250"/>
      <c r="B86" s="249"/>
      <c r="C86" s="332"/>
      <c r="D86" s="322"/>
      <c r="E86" s="322"/>
      <c r="F86" s="322"/>
      <c r="G86" s="306"/>
      <c r="H86" s="322"/>
      <c r="I86" s="322"/>
      <c r="J86" s="306"/>
      <c r="K86" s="306"/>
      <c r="L86" s="306"/>
      <c r="M86" s="306"/>
      <c r="N86" s="59" t="s">
        <v>378</v>
      </c>
      <c r="O86" s="109">
        <v>112336.9</v>
      </c>
      <c r="P86" s="105"/>
      <c r="Q86" s="59" t="s">
        <v>120</v>
      </c>
      <c r="R86" s="63" t="s">
        <v>285</v>
      </c>
    </row>
    <row r="87" spans="1:18" ht="83.5" customHeight="1" x14ac:dyDescent="0.3">
      <c r="A87" s="250" t="s">
        <v>131</v>
      </c>
      <c r="B87" s="249" t="s">
        <v>385</v>
      </c>
      <c r="C87" s="332"/>
      <c r="D87" s="322"/>
      <c r="E87" s="322"/>
      <c r="F87" s="322"/>
      <c r="G87" s="306"/>
      <c r="H87" s="322"/>
      <c r="I87" s="322"/>
      <c r="J87" s="306"/>
      <c r="K87" s="306"/>
      <c r="L87" s="306"/>
      <c r="M87" s="306"/>
      <c r="N87" s="59" t="s">
        <v>83</v>
      </c>
      <c r="O87" s="107">
        <v>72.021008418698102</v>
      </c>
      <c r="P87" s="108"/>
      <c r="Q87" s="59" t="s">
        <v>700</v>
      </c>
      <c r="R87" s="63" t="s">
        <v>285</v>
      </c>
    </row>
    <row r="88" spans="1:18" ht="42" x14ac:dyDescent="0.3">
      <c r="A88" s="250"/>
      <c r="B88" s="249"/>
      <c r="C88" s="332"/>
      <c r="D88" s="322"/>
      <c r="E88" s="322"/>
      <c r="F88" s="322"/>
      <c r="G88" s="306"/>
      <c r="H88" s="322"/>
      <c r="I88" s="322"/>
      <c r="J88" s="306"/>
      <c r="K88" s="306"/>
      <c r="L88" s="306"/>
      <c r="M88" s="306"/>
      <c r="N88" s="59" t="s">
        <v>378</v>
      </c>
      <c r="O88" s="109">
        <v>6349.4</v>
      </c>
      <c r="P88" s="109"/>
      <c r="Q88" s="59" t="s">
        <v>120</v>
      </c>
      <c r="R88" s="63" t="s">
        <v>285</v>
      </c>
    </row>
    <row r="89" spans="1:18" ht="83.5" customHeight="1" x14ac:dyDescent="0.3">
      <c r="A89" s="250" t="s">
        <v>131</v>
      </c>
      <c r="B89" s="255" t="s">
        <v>386</v>
      </c>
      <c r="C89" s="332"/>
      <c r="D89" s="322"/>
      <c r="E89" s="322"/>
      <c r="F89" s="322"/>
      <c r="G89" s="306"/>
      <c r="H89" s="322"/>
      <c r="I89" s="322"/>
      <c r="J89" s="306"/>
      <c r="K89" s="306"/>
      <c r="L89" s="306"/>
      <c r="M89" s="306"/>
      <c r="N89" s="59" t="s">
        <v>83</v>
      </c>
      <c r="O89" s="112">
        <v>89.978444627520901</v>
      </c>
      <c r="P89" s="113"/>
      <c r="Q89" s="59" t="s">
        <v>700</v>
      </c>
      <c r="R89" s="63" t="s">
        <v>285</v>
      </c>
    </row>
    <row r="90" spans="1:18" ht="42" x14ac:dyDescent="0.3">
      <c r="A90" s="250"/>
      <c r="B90" s="255"/>
      <c r="C90" s="332"/>
      <c r="D90" s="323"/>
      <c r="E90" s="323"/>
      <c r="F90" s="323"/>
      <c r="G90" s="306"/>
      <c r="H90" s="322"/>
      <c r="I90" s="322"/>
      <c r="J90" s="306"/>
      <c r="K90" s="306"/>
      <c r="L90" s="306"/>
      <c r="M90" s="306"/>
      <c r="N90" s="59" t="s">
        <v>378</v>
      </c>
      <c r="O90" s="109">
        <v>26804.775000000001</v>
      </c>
      <c r="P90" s="109"/>
      <c r="Q90" s="59" t="s">
        <v>120</v>
      </c>
      <c r="R90" s="63" t="s">
        <v>285</v>
      </c>
    </row>
    <row r="91" spans="1:18" ht="30" customHeight="1" x14ac:dyDescent="0.3">
      <c r="A91" s="250" t="s">
        <v>277</v>
      </c>
      <c r="B91" s="328" t="s">
        <v>516</v>
      </c>
      <c r="C91" s="328">
        <v>3</v>
      </c>
      <c r="D91" s="315">
        <v>1</v>
      </c>
      <c r="E91" s="315">
        <v>2</v>
      </c>
      <c r="F91" s="315"/>
      <c r="G91" s="306"/>
      <c r="H91" s="322"/>
      <c r="I91" s="322"/>
      <c r="J91" s="306"/>
      <c r="K91" s="306"/>
      <c r="L91" s="306"/>
      <c r="M91" s="306"/>
      <c r="N91" s="59" t="s">
        <v>272</v>
      </c>
      <c r="O91" s="15"/>
      <c r="P91" s="88">
        <v>82</v>
      </c>
      <c r="Q91" s="59" t="s">
        <v>284</v>
      </c>
      <c r="R91" s="89" t="s">
        <v>285</v>
      </c>
    </row>
    <row r="92" spans="1:18" ht="42" x14ac:dyDescent="0.3">
      <c r="A92" s="250"/>
      <c r="B92" s="328"/>
      <c r="C92" s="328"/>
      <c r="D92" s="317"/>
      <c r="E92" s="317"/>
      <c r="F92" s="317"/>
      <c r="G92" s="306"/>
      <c r="H92" s="322"/>
      <c r="I92" s="322"/>
      <c r="J92" s="306"/>
      <c r="K92" s="306"/>
      <c r="L92" s="306"/>
      <c r="M92" s="306"/>
      <c r="N92" s="59" t="s">
        <v>273</v>
      </c>
      <c r="O92" s="15"/>
      <c r="P92" s="88">
        <v>220575</v>
      </c>
      <c r="Q92" s="59" t="s">
        <v>286</v>
      </c>
      <c r="R92" s="89" t="s">
        <v>285</v>
      </c>
    </row>
    <row r="93" spans="1:18" ht="29.15" customHeight="1" x14ac:dyDescent="0.3">
      <c r="A93" s="250" t="s">
        <v>277</v>
      </c>
      <c r="B93" s="328" t="s">
        <v>517</v>
      </c>
      <c r="C93" s="328">
        <v>1</v>
      </c>
      <c r="D93" s="315">
        <v>1</v>
      </c>
      <c r="E93" s="315">
        <v>1</v>
      </c>
      <c r="F93" s="315"/>
      <c r="G93" s="306"/>
      <c r="H93" s="322"/>
      <c r="I93" s="322"/>
      <c r="J93" s="306"/>
      <c r="K93" s="306"/>
      <c r="L93" s="306"/>
      <c r="M93" s="306"/>
      <c r="N93" s="59" t="s">
        <v>272</v>
      </c>
      <c r="O93" s="15"/>
      <c r="P93" s="111">
        <v>0.8</v>
      </c>
      <c r="Q93" s="59" t="s">
        <v>284</v>
      </c>
      <c r="R93" s="89" t="s">
        <v>285</v>
      </c>
    </row>
    <row r="94" spans="1:18" ht="42.5" thickBot="1" x14ac:dyDescent="0.35">
      <c r="A94" s="254"/>
      <c r="B94" s="315"/>
      <c r="C94" s="315"/>
      <c r="D94" s="316"/>
      <c r="E94" s="316"/>
      <c r="F94" s="316"/>
      <c r="G94" s="306"/>
      <c r="H94" s="322"/>
      <c r="I94" s="322"/>
      <c r="J94" s="306"/>
      <c r="K94" s="306"/>
      <c r="L94" s="306"/>
      <c r="M94" s="306"/>
      <c r="N94" s="71" t="s">
        <v>276</v>
      </c>
      <c r="O94" s="24"/>
      <c r="P94" s="114">
        <v>5406</v>
      </c>
      <c r="Q94" s="71" t="s">
        <v>288</v>
      </c>
      <c r="R94" s="115" t="s">
        <v>285</v>
      </c>
    </row>
    <row r="95" spans="1:18" ht="14.5" thickBot="1" x14ac:dyDescent="0.35">
      <c r="A95" s="160" t="s">
        <v>596</v>
      </c>
      <c r="B95" s="161"/>
      <c r="C95" s="161">
        <f>+SUM(C6:C55)+C57+C65+C67+C69+C72+C75+C77+C83+C91+C93</f>
        <v>590.09999999999991</v>
      </c>
      <c r="D95" s="205">
        <f>+D93+D91+D83+D77+D57+D25</f>
        <v>5</v>
      </c>
      <c r="E95" s="198">
        <f>+E93+E91+E77+E72+E65+E57+E50+E44+E29+E25+E22</f>
        <v>498.72</v>
      </c>
      <c r="F95" s="161">
        <f>+F83+F77+F75+F72+F69+F67+F65+F57+F50+F44+F41+F39+F36+F29+F18+F15+F12+F9+F6</f>
        <v>90</v>
      </c>
      <c r="G95" s="161">
        <f>+G72+G6</f>
        <v>5.2</v>
      </c>
      <c r="H95" s="161"/>
      <c r="I95" s="161">
        <f>+I72+I6</f>
        <v>5.2</v>
      </c>
      <c r="J95" s="194">
        <v>597</v>
      </c>
      <c r="K95" s="200">
        <f>+K72+K57+K6</f>
        <v>5</v>
      </c>
      <c r="L95" s="201">
        <f t="shared" ref="L95:M95" si="0">+L72+L57+L6</f>
        <v>498.6</v>
      </c>
      <c r="M95" s="202">
        <f t="shared" si="0"/>
        <v>95.199999999999989</v>
      </c>
    </row>
    <row r="96" spans="1:18" ht="14.5" thickBot="1" x14ac:dyDescent="0.35">
      <c r="J96" s="197" t="s">
        <v>317</v>
      </c>
      <c r="K96" s="116"/>
      <c r="L96" s="116"/>
      <c r="M96" s="116"/>
    </row>
    <row r="98" spans="1:2" x14ac:dyDescent="0.3">
      <c r="A98" s="233" t="s">
        <v>595</v>
      </c>
      <c r="B98" s="234">
        <f>+(L95+M95)/J95</f>
        <v>0.99463986599664989</v>
      </c>
    </row>
    <row r="99" spans="1:2" x14ac:dyDescent="0.3">
      <c r="A99" s="233" t="s">
        <v>599</v>
      </c>
      <c r="B99" s="235">
        <v>1</v>
      </c>
    </row>
    <row r="101" spans="1:2" x14ac:dyDescent="0.3">
      <c r="A101" s="144" t="s">
        <v>387</v>
      </c>
    </row>
  </sheetData>
  <mergeCells count="171">
    <mergeCell ref="K72:K94"/>
    <mergeCell ref="L72:L94"/>
    <mergeCell ref="M72:M94"/>
    <mergeCell ref="K6:K55"/>
    <mergeCell ref="L6:L55"/>
    <mergeCell ref="M6:M55"/>
    <mergeCell ref="K57:K70"/>
    <mergeCell ref="L57:L70"/>
    <mergeCell ref="M57:M70"/>
    <mergeCell ref="H72:H94"/>
    <mergeCell ref="J72:J94"/>
    <mergeCell ref="I72:I94"/>
    <mergeCell ref="D83:D90"/>
    <mergeCell ref="E83:E90"/>
    <mergeCell ref="F83:F90"/>
    <mergeCell ref="D91:D92"/>
    <mergeCell ref="E91:E92"/>
    <mergeCell ref="F91:F92"/>
    <mergeCell ref="G72:G94"/>
    <mergeCell ref="D93:D94"/>
    <mergeCell ref="E93:E94"/>
    <mergeCell ref="F93:F94"/>
    <mergeCell ref="E75:E76"/>
    <mergeCell ref="F75:F76"/>
    <mergeCell ref="D77:D82"/>
    <mergeCell ref="E77:E82"/>
    <mergeCell ref="F77:F82"/>
    <mergeCell ref="F69:F70"/>
    <mergeCell ref="E44:E49"/>
    <mergeCell ref="D44:D49"/>
    <mergeCell ref="F36:F38"/>
    <mergeCell ref="E36:E38"/>
    <mergeCell ref="D36:D38"/>
    <mergeCell ref="D39:D40"/>
    <mergeCell ref="E39:E40"/>
    <mergeCell ref="F39:F40"/>
    <mergeCell ref="A75:A76"/>
    <mergeCell ref="C65:C66"/>
    <mergeCell ref="C69:C70"/>
    <mergeCell ref="A56:R56"/>
    <mergeCell ref="G6:G55"/>
    <mergeCell ref="J6:J55"/>
    <mergeCell ref="C22:C24"/>
    <mergeCell ref="C25:C28"/>
    <mergeCell ref="A22:A24"/>
    <mergeCell ref="A41:A43"/>
    <mergeCell ref="A39:A40"/>
    <mergeCell ref="B41:B43"/>
    <mergeCell ref="C41:C43"/>
    <mergeCell ref="B39:B40"/>
    <mergeCell ref="C75:C76"/>
    <mergeCell ref="C72:C74"/>
    <mergeCell ref="B75:B76"/>
    <mergeCell ref="D72:D74"/>
    <mergeCell ref="E72:E74"/>
    <mergeCell ref="F72:F74"/>
    <mergeCell ref="D75:D76"/>
    <mergeCell ref="B67:B68"/>
    <mergeCell ref="B69:B70"/>
    <mergeCell ref="C29:C35"/>
    <mergeCell ref="A77:A82"/>
    <mergeCell ref="B77:B82"/>
    <mergeCell ref="A15:A17"/>
    <mergeCell ref="B36:B38"/>
    <mergeCell ref="A36:A38"/>
    <mergeCell ref="A67:A68"/>
    <mergeCell ref="A69:A70"/>
    <mergeCell ref="B65:B66"/>
    <mergeCell ref="A71:R71"/>
    <mergeCell ref="B72:B74"/>
    <mergeCell ref="R39:R40"/>
    <mergeCell ref="A65:A66"/>
    <mergeCell ref="A72:A74"/>
    <mergeCell ref="F25:F28"/>
    <mergeCell ref="D29:D35"/>
    <mergeCell ref="E29:E35"/>
    <mergeCell ref="R41:R42"/>
    <mergeCell ref="C67:C68"/>
    <mergeCell ref="Q67:Q68"/>
    <mergeCell ref="F50:F55"/>
    <mergeCell ref="C77:C82"/>
    <mergeCell ref="E15:E17"/>
    <mergeCell ref="A29:A35"/>
    <mergeCell ref="B29:B35"/>
    <mergeCell ref="A5:R5"/>
    <mergeCell ref="A9:A11"/>
    <mergeCell ref="B12:B14"/>
    <mergeCell ref="C36:C38"/>
    <mergeCell ref="B15:B17"/>
    <mergeCell ref="B18:B21"/>
    <mergeCell ref="A18:A21"/>
    <mergeCell ref="C6:C8"/>
    <mergeCell ref="C9:C11"/>
    <mergeCell ref="C12:C14"/>
    <mergeCell ref="C15:C17"/>
    <mergeCell ref="C18:C21"/>
    <mergeCell ref="A6:A8"/>
    <mergeCell ref="B6:B8"/>
    <mergeCell ref="B9:B11"/>
    <mergeCell ref="A12:A14"/>
    <mergeCell ref="B22:B24"/>
    <mergeCell ref="A25:A28"/>
    <mergeCell ref="B25:B28"/>
    <mergeCell ref="D22:D24"/>
    <mergeCell ref="E22:E24"/>
    <mergeCell ref="F22:F24"/>
    <mergeCell ref="D25:D28"/>
    <mergeCell ref="E25:E28"/>
    <mergeCell ref="B89:B90"/>
    <mergeCell ref="A91:A92"/>
    <mergeCell ref="B91:B92"/>
    <mergeCell ref="C83:C90"/>
    <mergeCell ref="A93:A94"/>
    <mergeCell ref="B93:B94"/>
    <mergeCell ref="B85:B86"/>
    <mergeCell ref="B87:B88"/>
    <mergeCell ref="A85:A86"/>
    <mergeCell ref="A87:A88"/>
    <mergeCell ref="A89:A90"/>
    <mergeCell ref="C91:C92"/>
    <mergeCell ref="C93:C94"/>
    <mergeCell ref="A83:A84"/>
    <mergeCell ref="B83:B84"/>
    <mergeCell ref="J57:J70"/>
    <mergeCell ref="A57:A64"/>
    <mergeCell ref="B57:B64"/>
    <mergeCell ref="C57:C64"/>
    <mergeCell ref="G57:G70"/>
    <mergeCell ref="A44:A49"/>
    <mergeCell ref="B44:B49"/>
    <mergeCell ref="C44:C49"/>
    <mergeCell ref="A50:A55"/>
    <mergeCell ref="B50:B55"/>
    <mergeCell ref="C50:C55"/>
    <mergeCell ref="D57:D64"/>
    <mergeCell ref="E57:E64"/>
    <mergeCell ref="F57:F64"/>
    <mergeCell ref="H57:H70"/>
    <mergeCell ref="I57:I70"/>
    <mergeCell ref="D65:D66"/>
    <mergeCell ref="E65:E66"/>
    <mergeCell ref="F65:F66"/>
    <mergeCell ref="D67:D68"/>
    <mergeCell ref="E67:E68"/>
    <mergeCell ref="F67:F68"/>
    <mergeCell ref="D69:D70"/>
    <mergeCell ref="E69:E70"/>
    <mergeCell ref="C39:C40"/>
    <mergeCell ref="F29:F35"/>
    <mergeCell ref="E50:E55"/>
    <mergeCell ref="D50:D55"/>
    <mergeCell ref="H6:H55"/>
    <mergeCell ref="I6:I55"/>
    <mergeCell ref="D41:D43"/>
    <mergeCell ref="E41:E43"/>
    <mergeCell ref="F41:F43"/>
    <mergeCell ref="F44:F49"/>
    <mergeCell ref="E9:E11"/>
    <mergeCell ref="F9:F11"/>
    <mergeCell ref="F12:F14"/>
    <mergeCell ref="E12:E14"/>
    <mergeCell ref="D12:D14"/>
    <mergeCell ref="D9:D11"/>
    <mergeCell ref="D6:D8"/>
    <mergeCell ref="E6:E8"/>
    <mergeCell ref="F6:F8"/>
    <mergeCell ref="F15:F17"/>
    <mergeCell ref="D15:D17"/>
    <mergeCell ref="F18:F21"/>
    <mergeCell ref="E18:E21"/>
    <mergeCell ref="D18:D2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1E5A-FAE7-4DD2-8954-90147F9BAD92}">
  <dimension ref="A1:R62"/>
  <sheetViews>
    <sheetView showGridLines="0" zoomScale="60" zoomScaleNormal="60" workbookViewId="0">
      <pane ySplit="4" topLeftCell="A5" activePane="bottomLeft" state="frozen"/>
      <selection pane="bottomLeft" activeCell="O64" sqref="O64"/>
    </sheetView>
  </sheetViews>
  <sheetFormatPr defaultColWidth="8.7265625" defaultRowHeight="14" outlineLevelCol="1" x14ac:dyDescent="0.3"/>
  <cols>
    <col min="1" max="1" width="25.453125" style="1" customWidth="1"/>
    <col min="2" max="2" width="20.1796875" style="1" bestFit="1" customWidth="1"/>
    <col min="3" max="3" width="14" style="1" bestFit="1" customWidth="1"/>
    <col min="4" max="6" width="11" style="1" hidden="1" customWidth="1" outlineLevel="1"/>
    <col min="7" max="7" width="12.7265625" style="1" bestFit="1" customWidth="1" collapsed="1"/>
    <col min="8" max="9" width="11" style="1" hidden="1" customWidth="1" outlineLevel="1"/>
    <col min="10" max="10" width="15.54296875" style="1" bestFit="1" customWidth="1" collapsed="1"/>
    <col min="11" max="11" width="16.81640625" style="1" hidden="1" customWidth="1" outlineLevel="1"/>
    <col min="12" max="13" width="20.453125" style="1" hidden="1" customWidth="1" outlineLevel="1"/>
    <col min="14" max="14" width="28.81640625" style="1" customWidth="1" collapsed="1"/>
    <col min="15" max="15" width="13.1796875" style="1" bestFit="1" customWidth="1"/>
    <col min="16" max="16" width="13.1796875" style="1" customWidth="1"/>
    <col min="17" max="17" width="78.54296875" style="1" bestFit="1" customWidth="1"/>
    <col min="18" max="18" width="51.81640625" style="1" bestFit="1" customWidth="1"/>
    <col min="19" max="16384" width="8.7265625" style="1"/>
  </cols>
  <sheetData>
    <row r="1" spans="1:18" x14ac:dyDescent="0.3">
      <c r="A1" s="341" t="s">
        <v>511</v>
      </c>
      <c r="B1" s="341"/>
      <c r="C1" s="2"/>
      <c r="D1" s="2"/>
      <c r="E1" s="2"/>
      <c r="F1" s="2"/>
      <c r="G1" s="2"/>
      <c r="H1" s="2"/>
      <c r="I1" s="2"/>
      <c r="J1" s="2"/>
      <c r="K1" s="2"/>
      <c r="L1" s="2"/>
      <c r="M1" s="2"/>
      <c r="N1" s="3"/>
      <c r="O1" s="3"/>
      <c r="P1" s="3"/>
      <c r="Q1" s="3"/>
      <c r="R1" s="3"/>
    </row>
    <row r="2" spans="1:18" x14ac:dyDescent="0.3">
      <c r="A2" s="4"/>
      <c r="B2" s="4"/>
      <c r="C2" s="4"/>
      <c r="D2" s="4"/>
      <c r="E2" s="4"/>
      <c r="F2" s="4"/>
      <c r="G2" s="4"/>
      <c r="H2" s="4"/>
      <c r="I2" s="4"/>
      <c r="J2" s="4"/>
      <c r="K2" s="4"/>
      <c r="L2" s="4"/>
      <c r="M2" s="4"/>
    </row>
    <row r="3" spans="1:18" ht="14.5" thickBot="1" x14ac:dyDescent="0.35"/>
    <row r="4" spans="1:18" ht="42" x14ac:dyDescent="0.3">
      <c r="A4" s="55" t="s">
        <v>448</v>
      </c>
      <c r="B4" s="56" t="s">
        <v>89</v>
      </c>
      <c r="C4" s="56" t="s">
        <v>462</v>
      </c>
      <c r="D4" s="56" t="s">
        <v>464</v>
      </c>
      <c r="E4" s="56" t="s">
        <v>465</v>
      </c>
      <c r="F4" s="56" t="s">
        <v>466</v>
      </c>
      <c r="G4" s="56" t="s">
        <v>463</v>
      </c>
      <c r="H4" s="56" t="s">
        <v>467</v>
      </c>
      <c r="I4" s="56" t="s">
        <v>468</v>
      </c>
      <c r="J4" s="56" t="s">
        <v>175</v>
      </c>
      <c r="K4" s="56" t="s">
        <v>469</v>
      </c>
      <c r="L4" s="56" t="s">
        <v>470</v>
      </c>
      <c r="M4" s="56" t="s">
        <v>471</v>
      </c>
      <c r="N4" s="56" t="s">
        <v>90</v>
      </c>
      <c r="O4" s="56" t="s">
        <v>91</v>
      </c>
      <c r="P4" s="56" t="s">
        <v>293</v>
      </c>
      <c r="Q4" s="56" t="s">
        <v>726</v>
      </c>
      <c r="R4" s="57" t="s">
        <v>92</v>
      </c>
    </row>
    <row r="5" spans="1:18" x14ac:dyDescent="0.3">
      <c r="A5" s="251" t="s">
        <v>78</v>
      </c>
      <c r="B5" s="252"/>
      <c r="C5" s="252"/>
      <c r="D5" s="252"/>
      <c r="E5" s="252"/>
      <c r="F5" s="252"/>
      <c r="G5" s="252"/>
      <c r="H5" s="252"/>
      <c r="I5" s="252"/>
      <c r="J5" s="252"/>
      <c r="K5" s="252"/>
      <c r="L5" s="252"/>
      <c r="M5" s="252"/>
      <c r="N5" s="252"/>
      <c r="O5" s="252"/>
      <c r="P5" s="252"/>
      <c r="Q5" s="252"/>
      <c r="R5" s="309"/>
    </row>
    <row r="6" spans="1:18" ht="28" x14ac:dyDescent="0.3">
      <c r="A6" s="250" t="s">
        <v>153</v>
      </c>
      <c r="B6" s="328" t="s">
        <v>23</v>
      </c>
      <c r="C6" s="249">
        <v>10.4</v>
      </c>
      <c r="D6" s="249">
        <v>2</v>
      </c>
      <c r="E6" s="249">
        <v>3</v>
      </c>
      <c r="F6" s="249">
        <v>4.4000000000000004</v>
      </c>
      <c r="G6" s="328">
        <v>41.3</v>
      </c>
      <c r="H6" s="315">
        <v>18.5</v>
      </c>
      <c r="I6" s="315">
        <v>22.8</v>
      </c>
      <c r="J6" s="328">
        <v>174</v>
      </c>
      <c r="K6" s="315">
        <v>21</v>
      </c>
      <c r="L6" s="315">
        <v>55.6</v>
      </c>
      <c r="M6" s="315">
        <v>96.4</v>
      </c>
      <c r="N6" s="59" t="s">
        <v>260</v>
      </c>
      <c r="O6" s="51"/>
      <c r="P6" s="117">
        <f>8.2*60%</f>
        <v>4.919999999999999</v>
      </c>
      <c r="Q6" s="30" t="s">
        <v>133</v>
      </c>
      <c r="R6" s="102" t="s">
        <v>695</v>
      </c>
    </row>
    <row r="7" spans="1:18" ht="28" x14ac:dyDescent="0.3">
      <c r="A7" s="250"/>
      <c r="B7" s="328"/>
      <c r="C7" s="332"/>
      <c r="D7" s="342"/>
      <c r="E7" s="342"/>
      <c r="F7" s="342"/>
      <c r="G7" s="328"/>
      <c r="H7" s="316"/>
      <c r="I7" s="316"/>
      <c r="J7" s="328"/>
      <c r="K7" s="316"/>
      <c r="L7" s="316"/>
      <c r="M7" s="316"/>
      <c r="N7" s="59" t="s">
        <v>87</v>
      </c>
      <c r="O7" s="91">
        <f>4*0.6</f>
        <v>2.4</v>
      </c>
      <c r="P7" s="96"/>
      <c r="Q7" s="61" t="s">
        <v>97</v>
      </c>
      <c r="R7" s="102" t="s">
        <v>695</v>
      </c>
    </row>
    <row r="8" spans="1:18" ht="28" x14ac:dyDescent="0.3">
      <c r="A8" s="250"/>
      <c r="B8" s="328"/>
      <c r="C8" s="332"/>
      <c r="D8" s="342"/>
      <c r="E8" s="342"/>
      <c r="F8" s="342"/>
      <c r="G8" s="328"/>
      <c r="H8" s="316"/>
      <c r="I8" s="316"/>
      <c r="J8" s="328"/>
      <c r="K8" s="316"/>
      <c r="L8" s="316"/>
      <c r="M8" s="316"/>
      <c r="N8" s="59" t="s">
        <v>93</v>
      </c>
      <c r="O8" s="118">
        <f>4.4*0.6</f>
        <v>2.64</v>
      </c>
      <c r="P8" s="96"/>
      <c r="Q8" s="59" t="s">
        <v>98</v>
      </c>
      <c r="R8" s="102" t="s">
        <v>695</v>
      </c>
    </row>
    <row r="9" spans="1:18" ht="28" x14ac:dyDescent="0.3">
      <c r="A9" s="250"/>
      <c r="B9" s="328"/>
      <c r="C9" s="332"/>
      <c r="D9" s="342"/>
      <c r="E9" s="342"/>
      <c r="F9" s="342"/>
      <c r="G9" s="328"/>
      <c r="H9" s="316"/>
      <c r="I9" s="316"/>
      <c r="J9" s="328"/>
      <c r="K9" s="316"/>
      <c r="L9" s="316"/>
      <c r="M9" s="316"/>
      <c r="N9" s="59" t="s">
        <v>261</v>
      </c>
      <c r="O9" s="51"/>
      <c r="P9" s="117">
        <f>5.24*60%</f>
        <v>3.1440000000000001</v>
      </c>
      <c r="Q9" s="30" t="s">
        <v>135</v>
      </c>
      <c r="R9" s="102" t="s">
        <v>695</v>
      </c>
    </row>
    <row r="10" spans="1:18" ht="28" x14ac:dyDescent="0.3">
      <c r="A10" s="250"/>
      <c r="B10" s="328"/>
      <c r="C10" s="332"/>
      <c r="D10" s="342"/>
      <c r="E10" s="342"/>
      <c r="F10" s="342"/>
      <c r="G10" s="328"/>
      <c r="H10" s="316"/>
      <c r="I10" s="316"/>
      <c r="J10" s="328"/>
      <c r="K10" s="316"/>
      <c r="L10" s="316"/>
      <c r="M10" s="316"/>
      <c r="N10" s="59" t="s">
        <v>134</v>
      </c>
      <c r="O10" s="119">
        <f>10.5*0.6</f>
        <v>6.3</v>
      </c>
      <c r="P10" s="91"/>
      <c r="Q10" s="61" t="s">
        <v>135</v>
      </c>
      <c r="R10" s="102" t="s">
        <v>695</v>
      </c>
    </row>
    <row r="11" spans="1:18" ht="42" x14ac:dyDescent="0.3">
      <c r="A11" s="250"/>
      <c r="B11" s="328"/>
      <c r="C11" s="332"/>
      <c r="D11" s="342"/>
      <c r="E11" s="342"/>
      <c r="F11" s="342"/>
      <c r="G11" s="328"/>
      <c r="H11" s="316"/>
      <c r="I11" s="316"/>
      <c r="J11" s="328"/>
      <c r="K11" s="316"/>
      <c r="L11" s="316"/>
      <c r="M11" s="316"/>
      <c r="N11" s="59" t="s">
        <v>294</v>
      </c>
      <c r="O11" s="51"/>
      <c r="P11" s="117">
        <f>P9*409</f>
        <v>1285.896</v>
      </c>
      <c r="Q11" s="59" t="s">
        <v>440</v>
      </c>
      <c r="R11" s="102" t="s">
        <v>695</v>
      </c>
    </row>
    <row r="12" spans="1:18" ht="42" x14ac:dyDescent="0.3">
      <c r="A12" s="250"/>
      <c r="B12" s="328"/>
      <c r="C12" s="332"/>
      <c r="D12" s="342"/>
      <c r="E12" s="342"/>
      <c r="F12" s="342"/>
      <c r="G12" s="328"/>
      <c r="H12" s="316"/>
      <c r="I12" s="316"/>
      <c r="J12" s="328"/>
      <c r="K12" s="316"/>
      <c r="L12" s="316"/>
      <c r="M12" s="316"/>
      <c r="N12" s="61" t="s">
        <v>94</v>
      </c>
      <c r="O12" s="120">
        <v>1117</v>
      </c>
      <c r="P12" s="120"/>
      <c r="Q12" s="104" t="s">
        <v>388</v>
      </c>
      <c r="R12" s="102" t="s">
        <v>695</v>
      </c>
    </row>
    <row r="13" spans="1:18" ht="28" x14ac:dyDescent="0.3">
      <c r="A13" s="250" t="s">
        <v>153</v>
      </c>
      <c r="B13" s="328" t="s">
        <v>24</v>
      </c>
      <c r="C13" s="249">
        <v>25</v>
      </c>
      <c r="D13" s="324"/>
      <c r="E13" s="324"/>
      <c r="F13" s="253">
        <v>25</v>
      </c>
      <c r="G13" s="328"/>
      <c r="H13" s="316"/>
      <c r="I13" s="316"/>
      <c r="J13" s="328"/>
      <c r="K13" s="316"/>
      <c r="L13" s="316"/>
      <c r="M13" s="316"/>
      <c r="N13" s="59" t="s">
        <v>87</v>
      </c>
      <c r="O13" s="96" t="s">
        <v>353</v>
      </c>
      <c r="P13" s="91"/>
      <c r="Q13" s="61" t="s">
        <v>97</v>
      </c>
      <c r="R13" s="102" t="s">
        <v>695</v>
      </c>
    </row>
    <row r="14" spans="1:18" ht="28" x14ac:dyDescent="0.3">
      <c r="A14" s="250"/>
      <c r="B14" s="328"/>
      <c r="C14" s="321"/>
      <c r="D14" s="322"/>
      <c r="E14" s="322"/>
      <c r="F14" s="322"/>
      <c r="G14" s="328"/>
      <c r="H14" s="316"/>
      <c r="I14" s="316"/>
      <c r="J14" s="328"/>
      <c r="K14" s="316"/>
      <c r="L14" s="316"/>
      <c r="M14" s="316"/>
      <c r="N14" s="59" t="s">
        <v>93</v>
      </c>
      <c r="O14" s="91">
        <v>90</v>
      </c>
      <c r="P14" s="91"/>
      <c r="Q14" s="59" t="s">
        <v>98</v>
      </c>
      <c r="R14" s="102" t="s">
        <v>695</v>
      </c>
    </row>
    <row r="15" spans="1:18" ht="42" x14ac:dyDescent="0.3">
      <c r="A15" s="250"/>
      <c r="B15" s="328"/>
      <c r="C15" s="321"/>
      <c r="D15" s="323"/>
      <c r="E15" s="323"/>
      <c r="F15" s="323"/>
      <c r="G15" s="328"/>
      <c r="H15" s="316"/>
      <c r="I15" s="316"/>
      <c r="J15" s="328"/>
      <c r="K15" s="316"/>
      <c r="L15" s="316"/>
      <c r="M15" s="316"/>
      <c r="N15" s="61" t="s">
        <v>94</v>
      </c>
      <c r="O15" s="81">
        <v>38070</v>
      </c>
      <c r="P15" s="81"/>
      <c r="Q15" s="104" t="s">
        <v>388</v>
      </c>
      <c r="R15" s="102" t="s">
        <v>695</v>
      </c>
    </row>
    <row r="16" spans="1:18" ht="42" x14ac:dyDescent="0.3">
      <c r="A16" s="250" t="s">
        <v>154</v>
      </c>
      <c r="B16" s="249" t="s">
        <v>379</v>
      </c>
      <c r="C16" s="249">
        <v>71.599999999999994</v>
      </c>
      <c r="D16" s="253">
        <v>19</v>
      </c>
      <c r="E16" s="253">
        <v>28.7</v>
      </c>
      <c r="F16" s="253">
        <v>23.9</v>
      </c>
      <c r="G16" s="328"/>
      <c r="H16" s="316"/>
      <c r="I16" s="316"/>
      <c r="J16" s="328"/>
      <c r="K16" s="316"/>
      <c r="L16" s="316"/>
      <c r="M16" s="316"/>
      <c r="N16" s="61" t="s">
        <v>444</v>
      </c>
      <c r="O16" s="109">
        <v>1926</v>
      </c>
      <c r="P16" s="109"/>
      <c r="Q16" s="61" t="s">
        <v>133</v>
      </c>
      <c r="R16" s="89" t="s">
        <v>143</v>
      </c>
    </row>
    <row r="17" spans="1:18" ht="42" x14ac:dyDescent="0.3">
      <c r="A17" s="250"/>
      <c r="B17" s="249"/>
      <c r="C17" s="249"/>
      <c r="D17" s="306"/>
      <c r="E17" s="306"/>
      <c r="F17" s="306"/>
      <c r="G17" s="328"/>
      <c r="H17" s="316"/>
      <c r="I17" s="316"/>
      <c r="J17" s="328"/>
      <c r="K17" s="316"/>
      <c r="L17" s="316"/>
      <c r="M17" s="316"/>
      <c r="N17" s="59" t="s">
        <v>261</v>
      </c>
      <c r="O17" s="51"/>
      <c r="P17" s="117">
        <v>2654</v>
      </c>
      <c r="Q17" s="30" t="s">
        <v>295</v>
      </c>
      <c r="R17" s="92" t="s">
        <v>310</v>
      </c>
    </row>
    <row r="18" spans="1:18" ht="42" x14ac:dyDescent="0.3">
      <c r="A18" s="250"/>
      <c r="B18" s="249"/>
      <c r="C18" s="255"/>
      <c r="D18" s="306"/>
      <c r="E18" s="306"/>
      <c r="F18" s="306"/>
      <c r="G18" s="328"/>
      <c r="H18" s="316"/>
      <c r="I18" s="316"/>
      <c r="J18" s="328"/>
      <c r="K18" s="316"/>
      <c r="L18" s="316"/>
      <c r="M18" s="316"/>
      <c r="N18" s="61" t="s">
        <v>136</v>
      </c>
      <c r="O18" s="90">
        <v>3738</v>
      </c>
      <c r="P18" s="90"/>
      <c r="Q18" s="61" t="s">
        <v>137</v>
      </c>
      <c r="R18" s="102" t="s">
        <v>148</v>
      </c>
    </row>
    <row r="19" spans="1:18" ht="42" x14ac:dyDescent="0.3">
      <c r="A19" s="250"/>
      <c r="B19" s="249"/>
      <c r="C19" s="255"/>
      <c r="D19" s="306"/>
      <c r="E19" s="306"/>
      <c r="F19" s="306"/>
      <c r="G19" s="328"/>
      <c r="H19" s="316"/>
      <c r="I19" s="316"/>
      <c r="J19" s="328"/>
      <c r="K19" s="316"/>
      <c r="L19" s="316"/>
      <c r="M19" s="316"/>
      <c r="N19" s="59" t="s">
        <v>294</v>
      </c>
      <c r="O19" s="51"/>
      <c r="P19" s="117">
        <f>P17*409</f>
        <v>1085486</v>
      </c>
      <c r="Q19" s="59" t="s">
        <v>440</v>
      </c>
      <c r="R19" s="102" t="s">
        <v>695</v>
      </c>
    </row>
    <row r="20" spans="1:18" ht="42" x14ac:dyDescent="0.3">
      <c r="A20" s="250"/>
      <c r="B20" s="249"/>
      <c r="C20" s="255"/>
      <c r="D20" s="312"/>
      <c r="E20" s="312"/>
      <c r="F20" s="312"/>
      <c r="G20" s="328"/>
      <c r="H20" s="316"/>
      <c r="I20" s="316"/>
      <c r="J20" s="328"/>
      <c r="K20" s="316"/>
      <c r="L20" s="316"/>
      <c r="M20" s="316"/>
      <c r="N20" s="61" t="s">
        <v>163</v>
      </c>
      <c r="O20" s="90" t="s">
        <v>354</v>
      </c>
      <c r="P20" s="90"/>
      <c r="Q20" s="104" t="s">
        <v>388</v>
      </c>
      <c r="R20" s="102" t="s">
        <v>695</v>
      </c>
    </row>
    <row r="21" spans="1:18" ht="28" x14ac:dyDescent="0.3">
      <c r="A21" s="250" t="s">
        <v>155</v>
      </c>
      <c r="B21" s="249" t="s">
        <v>162</v>
      </c>
      <c r="C21" s="249">
        <v>8</v>
      </c>
      <c r="D21" s="253"/>
      <c r="E21" s="253">
        <v>0.3</v>
      </c>
      <c r="F21" s="253">
        <v>7.7</v>
      </c>
      <c r="G21" s="328"/>
      <c r="H21" s="316"/>
      <c r="I21" s="316"/>
      <c r="J21" s="328"/>
      <c r="K21" s="316"/>
      <c r="L21" s="316"/>
      <c r="M21" s="316"/>
      <c r="N21" s="61" t="s">
        <v>86</v>
      </c>
      <c r="O21" s="117">
        <v>18.981000000000002</v>
      </c>
      <c r="P21" s="121"/>
      <c r="Q21" s="59" t="s">
        <v>133</v>
      </c>
      <c r="R21" s="102" t="s">
        <v>695</v>
      </c>
    </row>
    <row r="22" spans="1:18" ht="28" x14ac:dyDescent="0.3">
      <c r="A22" s="250"/>
      <c r="B22" s="249"/>
      <c r="C22" s="255"/>
      <c r="D22" s="306"/>
      <c r="E22" s="306"/>
      <c r="F22" s="306"/>
      <c r="G22" s="328"/>
      <c r="H22" s="316"/>
      <c r="I22" s="316"/>
      <c r="J22" s="328"/>
      <c r="K22" s="316"/>
      <c r="L22" s="316"/>
      <c r="M22" s="316"/>
      <c r="N22" s="61" t="s">
        <v>85</v>
      </c>
      <c r="O22" s="93">
        <v>143.61279999999999</v>
      </c>
      <c r="P22" s="117"/>
      <c r="Q22" s="122" t="s">
        <v>137</v>
      </c>
      <c r="R22" s="102" t="s">
        <v>695</v>
      </c>
    </row>
    <row r="23" spans="1:18" ht="28" x14ac:dyDescent="0.3">
      <c r="A23" s="250"/>
      <c r="B23" s="249"/>
      <c r="C23" s="255"/>
      <c r="D23" s="306"/>
      <c r="E23" s="306"/>
      <c r="F23" s="306"/>
      <c r="G23" s="328"/>
      <c r="H23" s="316"/>
      <c r="I23" s="316"/>
      <c r="J23" s="328"/>
      <c r="K23" s="316"/>
      <c r="L23" s="316"/>
      <c r="M23" s="316"/>
      <c r="N23" s="61" t="s">
        <v>367</v>
      </c>
      <c r="O23" s="98">
        <v>60748</v>
      </c>
      <c r="P23" s="98"/>
      <c r="Q23" s="59" t="s">
        <v>388</v>
      </c>
      <c r="R23" s="102" t="s">
        <v>695</v>
      </c>
    </row>
    <row r="24" spans="1:18" ht="28" x14ac:dyDescent="0.3">
      <c r="A24" s="250"/>
      <c r="B24" s="249"/>
      <c r="C24" s="255"/>
      <c r="D24" s="312"/>
      <c r="E24" s="312"/>
      <c r="F24" s="312"/>
      <c r="G24" s="328"/>
      <c r="H24" s="316"/>
      <c r="I24" s="316"/>
      <c r="J24" s="328"/>
      <c r="K24" s="316"/>
      <c r="L24" s="316"/>
      <c r="M24" s="316"/>
      <c r="N24" s="61" t="s">
        <v>138</v>
      </c>
      <c r="O24" s="98">
        <v>448052.19900000002</v>
      </c>
      <c r="P24" s="117"/>
      <c r="Q24" s="59" t="s">
        <v>139</v>
      </c>
      <c r="R24" s="102" t="s">
        <v>695</v>
      </c>
    </row>
    <row r="25" spans="1:18" ht="28" x14ac:dyDescent="0.3">
      <c r="A25" s="250" t="s">
        <v>155</v>
      </c>
      <c r="B25" s="249" t="s">
        <v>161</v>
      </c>
      <c r="C25" s="249">
        <v>6.7</v>
      </c>
      <c r="D25" s="324"/>
      <c r="E25" s="324"/>
      <c r="F25" s="253">
        <v>6.7</v>
      </c>
      <c r="G25" s="328"/>
      <c r="H25" s="316"/>
      <c r="I25" s="316"/>
      <c r="J25" s="328"/>
      <c r="K25" s="316"/>
      <c r="L25" s="316"/>
      <c r="M25" s="316"/>
      <c r="N25" s="61" t="s">
        <v>85</v>
      </c>
      <c r="O25" s="123">
        <v>6.8620000000000001</v>
      </c>
      <c r="P25" s="61"/>
      <c r="Q25" s="61" t="s">
        <v>356</v>
      </c>
      <c r="R25" s="102" t="s">
        <v>695</v>
      </c>
    </row>
    <row r="26" spans="1:18" ht="28" x14ac:dyDescent="0.3">
      <c r="A26" s="250"/>
      <c r="B26" s="249"/>
      <c r="C26" s="321"/>
      <c r="D26" s="322"/>
      <c r="E26" s="322"/>
      <c r="F26" s="322"/>
      <c r="G26" s="328"/>
      <c r="H26" s="316"/>
      <c r="I26" s="316"/>
      <c r="J26" s="328"/>
      <c r="K26" s="316"/>
      <c r="L26" s="316"/>
      <c r="M26" s="316"/>
      <c r="N26" s="67" t="s">
        <v>140</v>
      </c>
      <c r="O26" s="87" t="s">
        <v>355</v>
      </c>
      <c r="P26" s="86"/>
      <c r="Q26" s="59" t="s">
        <v>106</v>
      </c>
      <c r="R26" s="335" t="s">
        <v>146</v>
      </c>
    </row>
    <row r="27" spans="1:18" x14ac:dyDescent="0.3">
      <c r="A27" s="250"/>
      <c r="B27" s="249"/>
      <c r="C27" s="321"/>
      <c r="D27" s="322"/>
      <c r="E27" s="322"/>
      <c r="F27" s="322"/>
      <c r="G27" s="328"/>
      <c r="H27" s="316"/>
      <c r="I27" s="316"/>
      <c r="J27" s="328"/>
      <c r="K27" s="316"/>
      <c r="L27" s="316"/>
      <c r="M27" s="316"/>
      <c r="N27" s="61" t="s">
        <v>389</v>
      </c>
      <c r="O27" s="81">
        <v>95000</v>
      </c>
      <c r="P27" s="81"/>
      <c r="Q27" s="59" t="s">
        <v>357</v>
      </c>
      <c r="R27" s="335"/>
    </row>
    <row r="28" spans="1:18" ht="28" x14ac:dyDescent="0.3">
      <c r="A28" s="250"/>
      <c r="B28" s="249"/>
      <c r="C28" s="321"/>
      <c r="D28" s="323"/>
      <c r="E28" s="323"/>
      <c r="F28" s="323"/>
      <c r="G28" s="328"/>
      <c r="H28" s="316"/>
      <c r="I28" s="316"/>
      <c r="J28" s="328"/>
      <c r="K28" s="316"/>
      <c r="L28" s="316"/>
      <c r="M28" s="316"/>
      <c r="N28" s="61" t="s">
        <v>367</v>
      </c>
      <c r="O28" s="81">
        <v>10200</v>
      </c>
      <c r="P28" s="61"/>
      <c r="Q28" s="59" t="s">
        <v>105</v>
      </c>
      <c r="R28" s="102" t="s">
        <v>695</v>
      </c>
    </row>
    <row r="29" spans="1:18" ht="16.5" customHeight="1" x14ac:dyDescent="0.3">
      <c r="A29" s="250" t="s">
        <v>155</v>
      </c>
      <c r="B29" s="249" t="s">
        <v>348</v>
      </c>
      <c r="C29" s="249">
        <v>10.3</v>
      </c>
      <c r="D29" s="253"/>
      <c r="E29" s="253">
        <v>4.9000000000000004</v>
      </c>
      <c r="F29" s="253">
        <v>5.4</v>
      </c>
      <c r="G29" s="328"/>
      <c r="H29" s="316"/>
      <c r="I29" s="316"/>
      <c r="J29" s="328"/>
      <c r="K29" s="316"/>
      <c r="L29" s="316"/>
      <c r="M29" s="316"/>
      <c r="N29" s="61" t="s">
        <v>86</v>
      </c>
      <c r="O29" s="124">
        <v>26.4</v>
      </c>
      <c r="P29" s="124"/>
      <c r="Q29" s="59" t="s">
        <v>133</v>
      </c>
      <c r="R29" s="102" t="s">
        <v>695</v>
      </c>
    </row>
    <row r="30" spans="1:18" ht="28" x14ac:dyDescent="0.3">
      <c r="A30" s="250"/>
      <c r="B30" s="249"/>
      <c r="C30" s="255"/>
      <c r="D30" s="306"/>
      <c r="E30" s="306"/>
      <c r="F30" s="306"/>
      <c r="G30" s="328"/>
      <c r="H30" s="316"/>
      <c r="I30" s="316"/>
      <c r="J30" s="328"/>
      <c r="K30" s="316"/>
      <c r="L30" s="316"/>
      <c r="M30" s="316"/>
      <c r="N30" s="61" t="s">
        <v>85</v>
      </c>
      <c r="O30" s="125">
        <v>158.83500000000001</v>
      </c>
      <c r="P30" s="126"/>
      <c r="Q30" s="122" t="s">
        <v>137</v>
      </c>
      <c r="R30" s="102" t="s">
        <v>695</v>
      </c>
    </row>
    <row r="31" spans="1:18" ht="28" x14ac:dyDescent="0.3">
      <c r="A31" s="250"/>
      <c r="B31" s="249"/>
      <c r="C31" s="255"/>
      <c r="D31" s="312"/>
      <c r="E31" s="312"/>
      <c r="F31" s="312"/>
      <c r="G31" s="328"/>
      <c r="H31" s="316"/>
      <c r="I31" s="316"/>
      <c r="J31" s="328"/>
      <c r="K31" s="316"/>
      <c r="L31" s="316"/>
      <c r="M31" s="316"/>
      <c r="N31" s="61" t="s">
        <v>367</v>
      </c>
      <c r="O31" s="126">
        <v>66910</v>
      </c>
      <c r="P31" s="126"/>
      <c r="Q31" s="59" t="s">
        <v>388</v>
      </c>
      <c r="R31" s="102" t="s">
        <v>695</v>
      </c>
    </row>
    <row r="32" spans="1:18" ht="16.5" customHeight="1" x14ac:dyDescent="0.3">
      <c r="A32" s="250" t="s">
        <v>156</v>
      </c>
      <c r="B32" s="249" t="s">
        <v>349</v>
      </c>
      <c r="C32" s="249">
        <v>0.7</v>
      </c>
      <c r="D32" s="253"/>
      <c r="E32" s="253">
        <v>0.2</v>
      </c>
      <c r="F32" s="253">
        <v>0.5</v>
      </c>
      <c r="G32" s="328"/>
      <c r="H32" s="316"/>
      <c r="I32" s="316"/>
      <c r="J32" s="328"/>
      <c r="K32" s="316"/>
      <c r="L32" s="316"/>
      <c r="M32" s="316"/>
      <c r="N32" s="61" t="s">
        <v>86</v>
      </c>
      <c r="O32" s="126">
        <v>1.998</v>
      </c>
      <c r="P32" s="124"/>
      <c r="Q32" s="59" t="s">
        <v>133</v>
      </c>
      <c r="R32" s="102" t="s">
        <v>695</v>
      </c>
    </row>
    <row r="33" spans="1:18" ht="29.15" customHeight="1" x14ac:dyDescent="0.3">
      <c r="A33" s="250"/>
      <c r="B33" s="255"/>
      <c r="C33" s="255"/>
      <c r="D33" s="306"/>
      <c r="E33" s="306"/>
      <c r="F33" s="306"/>
      <c r="G33" s="328"/>
      <c r="H33" s="316"/>
      <c r="I33" s="316"/>
      <c r="J33" s="328"/>
      <c r="K33" s="316"/>
      <c r="L33" s="316"/>
      <c r="M33" s="316"/>
      <c r="N33" s="61" t="s">
        <v>85</v>
      </c>
      <c r="O33" s="126">
        <v>9.4960000000000004</v>
      </c>
      <c r="P33" s="126"/>
      <c r="Q33" s="122" t="s">
        <v>137</v>
      </c>
      <c r="R33" s="102" t="s">
        <v>695</v>
      </c>
    </row>
    <row r="34" spans="1:18" ht="56" x14ac:dyDescent="0.3">
      <c r="A34" s="250"/>
      <c r="B34" s="255"/>
      <c r="C34" s="255"/>
      <c r="D34" s="306"/>
      <c r="E34" s="306"/>
      <c r="F34" s="306"/>
      <c r="G34" s="328"/>
      <c r="H34" s="316"/>
      <c r="I34" s="316"/>
      <c r="J34" s="328"/>
      <c r="K34" s="316"/>
      <c r="L34" s="316"/>
      <c r="M34" s="316"/>
      <c r="N34" s="61" t="s">
        <v>367</v>
      </c>
      <c r="O34" s="126">
        <v>11188</v>
      </c>
      <c r="P34" s="126"/>
      <c r="Q34" s="59" t="s">
        <v>434</v>
      </c>
      <c r="R34" s="102" t="s">
        <v>695</v>
      </c>
    </row>
    <row r="35" spans="1:18" ht="17.149999999999999" customHeight="1" x14ac:dyDescent="0.3">
      <c r="A35" s="250"/>
      <c r="B35" s="255"/>
      <c r="C35" s="255"/>
      <c r="D35" s="312"/>
      <c r="E35" s="312"/>
      <c r="F35" s="312"/>
      <c r="G35" s="328"/>
      <c r="H35" s="317"/>
      <c r="I35" s="317"/>
      <c r="J35" s="328"/>
      <c r="K35" s="317"/>
      <c r="L35" s="317"/>
      <c r="M35" s="317"/>
      <c r="N35" s="59" t="s">
        <v>141</v>
      </c>
      <c r="O35" s="126">
        <v>128759</v>
      </c>
      <c r="P35" s="126"/>
      <c r="Q35" s="61" t="s">
        <v>356</v>
      </c>
      <c r="R35" s="102" t="s">
        <v>695</v>
      </c>
    </row>
    <row r="36" spans="1:18" x14ac:dyDescent="0.3">
      <c r="A36" s="251" t="s">
        <v>11</v>
      </c>
      <c r="B36" s="252"/>
      <c r="C36" s="252"/>
      <c r="D36" s="252"/>
      <c r="E36" s="252"/>
      <c r="F36" s="252"/>
      <c r="G36" s="252"/>
      <c r="H36" s="252"/>
      <c r="I36" s="252"/>
      <c r="J36" s="252"/>
      <c r="K36" s="252"/>
      <c r="L36" s="252"/>
      <c r="M36" s="252"/>
      <c r="N36" s="252"/>
      <c r="O36" s="252"/>
      <c r="P36" s="252"/>
      <c r="Q36" s="252"/>
      <c r="R36" s="309"/>
    </row>
    <row r="37" spans="1:18" ht="70" x14ac:dyDescent="0.3">
      <c r="A37" s="250" t="s">
        <v>157</v>
      </c>
      <c r="B37" s="249" t="s">
        <v>396</v>
      </c>
      <c r="C37" s="249">
        <v>129.30000000000001</v>
      </c>
      <c r="D37" s="253">
        <v>34</v>
      </c>
      <c r="E37" s="253">
        <v>46</v>
      </c>
      <c r="F37" s="253">
        <v>49.2</v>
      </c>
      <c r="G37" s="249">
        <v>0.7</v>
      </c>
      <c r="H37" s="253">
        <v>0.7</v>
      </c>
      <c r="I37" s="253"/>
      <c r="J37" s="249">
        <v>152</v>
      </c>
      <c r="K37" s="253">
        <v>43</v>
      </c>
      <c r="L37" s="253">
        <v>58.7</v>
      </c>
      <c r="M37" s="253">
        <v>49.2</v>
      </c>
      <c r="N37" s="59" t="s">
        <v>300</v>
      </c>
      <c r="O37" s="51"/>
      <c r="P37" s="117">
        <v>3056</v>
      </c>
      <c r="Q37" s="67" t="s">
        <v>301</v>
      </c>
      <c r="R37" s="102" t="s">
        <v>439</v>
      </c>
    </row>
    <row r="38" spans="1:18" ht="42" x14ac:dyDescent="0.3">
      <c r="A38" s="250"/>
      <c r="B38" s="249"/>
      <c r="C38" s="249"/>
      <c r="D38" s="306"/>
      <c r="E38" s="306"/>
      <c r="F38" s="306"/>
      <c r="G38" s="249"/>
      <c r="H38" s="306"/>
      <c r="I38" s="306"/>
      <c r="J38" s="249"/>
      <c r="K38" s="306"/>
      <c r="L38" s="306"/>
      <c r="M38" s="306"/>
      <c r="N38" s="59" t="s">
        <v>455</v>
      </c>
      <c r="O38" s="51"/>
      <c r="P38" s="117">
        <v>300425</v>
      </c>
      <c r="Q38" s="67" t="s">
        <v>443</v>
      </c>
      <c r="R38" s="102" t="s">
        <v>299</v>
      </c>
    </row>
    <row r="39" spans="1:18" ht="84" x14ac:dyDescent="0.3">
      <c r="A39" s="250"/>
      <c r="B39" s="249"/>
      <c r="C39" s="249"/>
      <c r="D39" s="306"/>
      <c r="E39" s="306"/>
      <c r="F39" s="306"/>
      <c r="G39" s="249"/>
      <c r="H39" s="306"/>
      <c r="I39" s="306"/>
      <c r="J39" s="249"/>
      <c r="K39" s="306"/>
      <c r="L39" s="306"/>
      <c r="M39" s="306"/>
      <c r="N39" s="59" t="s">
        <v>453</v>
      </c>
      <c r="O39" s="90">
        <v>287171</v>
      </c>
      <c r="P39" s="90"/>
      <c r="Q39" s="59" t="s">
        <v>393</v>
      </c>
      <c r="R39" s="335" t="s">
        <v>149</v>
      </c>
    </row>
    <row r="40" spans="1:18" ht="98" x14ac:dyDescent="0.3">
      <c r="A40" s="250"/>
      <c r="B40" s="249"/>
      <c r="C40" s="249"/>
      <c r="D40" s="306"/>
      <c r="E40" s="306"/>
      <c r="F40" s="306"/>
      <c r="G40" s="249"/>
      <c r="H40" s="306"/>
      <c r="I40" s="306"/>
      <c r="J40" s="249"/>
      <c r="K40" s="306"/>
      <c r="L40" s="306"/>
      <c r="M40" s="306"/>
      <c r="N40" s="59" t="s">
        <v>454</v>
      </c>
      <c r="O40" s="87">
        <v>760</v>
      </c>
      <c r="P40" s="87"/>
      <c r="Q40" s="59" t="s">
        <v>435</v>
      </c>
      <c r="R40" s="335"/>
    </row>
    <row r="41" spans="1:18" ht="42" x14ac:dyDescent="0.3">
      <c r="A41" s="250"/>
      <c r="B41" s="249"/>
      <c r="C41" s="249"/>
      <c r="D41" s="306"/>
      <c r="E41" s="306"/>
      <c r="F41" s="306"/>
      <c r="G41" s="249"/>
      <c r="H41" s="306"/>
      <c r="I41" s="306"/>
      <c r="J41" s="249"/>
      <c r="K41" s="306"/>
      <c r="L41" s="306"/>
      <c r="M41" s="306"/>
      <c r="N41" s="59" t="s">
        <v>515</v>
      </c>
      <c r="O41" s="51"/>
      <c r="P41" s="117">
        <v>500000</v>
      </c>
      <c r="Q41" s="67" t="s">
        <v>442</v>
      </c>
      <c r="R41" s="92" t="s">
        <v>298</v>
      </c>
    </row>
    <row r="42" spans="1:18" ht="42" x14ac:dyDescent="0.3">
      <c r="A42" s="250"/>
      <c r="B42" s="249"/>
      <c r="C42" s="249"/>
      <c r="D42" s="306"/>
      <c r="E42" s="306"/>
      <c r="F42" s="306"/>
      <c r="G42" s="249"/>
      <c r="H42" s="306"/>
      <c r="I42" s="306"/>
      <c r="J42" s="249"/>
      <c r="K42" s="306"/>
      <c r="L42" s="306"/>
      <c r="M42" s="306"/>
      <c r="N42" s="59" t="s">
        <v>390</v>
      </c>
      <c r="O42" s="61">
        <v>445</v>
      </c>
      <c r="P42" s="61"/>
      <c r="Q42" s="61" t="s">
        <v>392</v>
      </c>
      <c r="R42" s="335" t="s">
        <v>437</v>
      </c>
    </row>
    <row r="43" spans="1:18" ht="42" x14ac:dyDescent="0.3">
      <c r="A43" s="250"/>
      <c r="B43" s="249"/>
      <c r="C43" s="249"/>
      <c r="D43" s="312"/>
      <c r="E43" s="312"/>
      <c r="F43" s="312"/>
      <c r="G43" s="249"/>
      <c r="H43" s="306"/>
      <c r="I43" s="306"/>
      <c r="J43" s="249"/>
      <c r="K43" s="306"/>
      <c r="L43" s="306"/>
      <c r="M43" s="306"/>
      <c r="N43" s="61" t="s">
        <v>395</v>
      </c>
      <c r="O43" s="61">
        <v>106</v>
      </c>
      <c r="P43" s="61"/>
      <c r="Q43" s="61" t="s">
        <v>394</v>
      </c>
      <c r="R43" s="335"/>
    </row>
    <row r="44" spans="1:18" ht="42" x14ac:dyDescent="0.3">
      <c r="A44" s="250" t="s">
        <v>129</v>
      </c>
      <c r="B44" s="328" t="s">
        <v>115</v>
      </c>
      <c r="C44" s="328">
        <v>22</v>
      </c>
      <c r="D44" s="315">
        <v>9</v>
      </c>
      <c r="E44" s="315">
        <v>12</v>
      </c>
      <c r="F44" s="315"/>
      <c r="G44" s="249"/>
      <c r="H44" s="306"/>
      <c r="I44" s="306"/>
      <c r="J44" s="249"/>
      <c r="K44" s="306"/>
      <c r="L44" s="306"/>
      <c r="M44" s="306"/>
      <c r="N44" s="67" t="s">
        <v>297</v>
      </c>
      <c r="O44" s="51"/>
      <c r="P44" s="105">
        <v>5</v>
      </c>
      <c r="Q44" s="67" t="s">
        <v>296</v>
      </c>
      <c r="R44" s="92" t="s">
        <v>298</v>
      </c>
    </row>
    <row r="45" spans="1:18" ht="70" x14ac:dyDescent="0.3">
      <c r="A45" s="250"/>
      <c r="B45" s="328"/>
      <c r="C45" s="328"/>
      <c r="D45" s="317"/>
      <c r="E45" s="317"/>
      <c r="F45" s="317"/>
      <c r="G45" s="249"/>
      <c r="H45" s="312"/>
      <c r="I45" s="312"/>
      <c r="J45" s="249"/>
      <c r="K45" s="312"/>
      <c r="L45" s="312"/>
      <c r="M45" s="312"/>
      <c r="N45" s="67" t="s">
        <v>294</v>
      </c>
      <c r="O45" s="51"/>
      <c r="P45" s="98">
        <v>1300</v>
      </c>
      <c r="Q45" s="67" t="s">
        <v>441</v>
      </c>
      <c r="R45" s="92" t="s">
        <v>438</v>
      </c>
    </row>
    <row r="46" spans="1:18" x14ac:dyDescent="0.3">
      <c r="A46" s="251" t="s">
        <v>15</v>
      </c>
      <c r="B46" s="252"/>
      <c r="C46" s="252"/>
      <c r="D46" s="252"/>
      <c r="E46" s="252"/>
      <c r="F46" s="252"/>
      <c r="G46" s="252"/>
      <c r="H46" s="252"/>
      <c r="I46" s="252"/>
      <c r="J46" s="252"/>
      <c r="K46" s="252"/>
      <c r="L46" s="252"/>
      <c r="M46" s="252"/>
      <c r="N46" s="252"/>
      <c r="O46" s="252"/>
      <c r="P46" s="252"/>
      <c r="Q46" s="252"/>
      <c r="R46" s="309"/>
    </row>
    <row r="47" spans="1:18" ht="56" x14ac:dyDescent="0.3">
      <c r="A47" s="58" t="s">
        <v>159</v>
      </c>
      <c r="B47" s="74" t="s">
        <v>398</v>
      </c>
      <c r="C47" s="74">
        <v>3.1</v>
      </c>
      <c r="D47" s="94"/>
      <c r="E47" s="74">
        <v>0.9</v>
      </c>
      <c r="F47" s="74">
        <v>2.2999999999999998</v>
      </c>
      <c r="G47" s="249">
        <v>58.4</v>
      </c>
      <c r="H47" s="253">
        <v>30.5</v>
      </c>
      <c r="I47" s="253">
        <v>27.9</v>
      </c>
      <c r="J47" s="249">
        <v>105.9</v>
      </c>
      <c r="K47" s="253"/>
      <c r="L47" s="253">
        <v>40.700000000000003</v>
      </c>
      <c r="M47" s="253">
        <v>65.2</v>
      </c>
      <c r="N47" s="61" t="s">
        <v>401</v>
      </c>
      <c r="O47" s="127" t="s">
        <v>360</v>
      </c>
      <c r="P47" s="51"/>
      <c r="Q47" s="51" t="s">
        <v>359</v>
      </c>
      <c r="R47" s="102" t="s">
        <v>546</v>
      </c>
    </row>
    <row r="48" spans="1:18" ht="28" x14ac:dyDescent="0.3">
      <c r="A48" s="250" t="s">
        <v>158</v>
      </c>
      <c r="B48" s="249" t="s">
        <v>397</v>
      </c>
      <c r="C48" s="249">
        <v>44.3</v>
      </c>
      <c r="D48" s="253"/>
      <c r="E48" s="253">
        <v>11.9</v>
      </c>
      <c r="F48" s="253">
        <v>32.4</v>
      </c>
      <c r="G48" s="249"/>
      <c r="H48" s="306"/>
      <c r="I48" s="306"/>
      <c r="J48" s="249"/>
      <c r="K48" s="306"/>
      <c r="L48" s="306"/>
      <c r="M48" s="306"/>
      <c r="N48" s="67" t="s">
        <v>400</v>
      </c>
      <c r="O48" s="124" t="s">
        <v>358</v>
      </c>
      <c r="P48" s="124"/>
      <c r="Q48" s="59" t="s">
        <v>402</v>
      </c>
      <c r="R48" s="340" t="s">
        <v>150</v>
      </c>
    </row>
    <row r="49" spans="1:18" ht="42" x14ac:dyDescent="0.3">
      <c r="A49" s="250"/>
      <c r="B49" s="249"/>
      <c r="C49" s="255"/>
      <c r="D49" s="306"/>
      <c r="E49" s="306"/>
      <c r="F49" s="306"/>
      <c r="G49" s="249"/>
      <c r="H49" s="306"/>
      <c r="I49" s="306"/>
      <c r="J49" s="249"/>
      <c r="K49" s="306"/>
      <c r="L49" s="306"/>
      <c r="M49" s="306"/>
      <c r="N49" s="61" t="s">
        <v>83</v>
      </c>
      <c r="O49" s="128">
        <v>69.599999999999994</v>
      </c>
      <c r="P49" s="129"/>
      <c r="Q49" s="59" t="s">
        <v>436</v>
      </c>
      <c r="R49" s="340"/>
    </row>
    <row r="50" spans="1:18" ht="42" x14ac:dyDescent="0.3">
      <c r="A50" s="250"/>
      <c r="B50" s="249"/>
      <c r="C50" s="255"/>
      <c r="D50" s="312"/>
      <c r="E50" s="312"/>
      <c r="F50" s="312"/>
      <c r="G50" s="249"/>
      <c r="H50" s="306"/>
      <c r="I50" s="306"/>
      <c r="J50" s="249"/>
      <c r="K50" s="306"/>
      <c r="L50" s="306"/>
      <c r="M50" s="306"/>
      <c r="N50" s="61" t="s">
        <v>697</v>
      </c>
      <c r="O50" s="51">
        <v>414</v>
      </c>
      <c r="P50" s="51"/>
      <c r="Q50" s="59" t="s">
        <v>403</v>
      </c>
      <c r="R50" s="102" t="s">
        <v>151</v>
      </c>
    </row>
    <row r="51" spans="1:18" ht="42" x14ac:dyDescent="0.3">
      <c r="A51" s="58" t="s">
        <v>160</v>
      </c>
      <c r="B51" s="74" t="s">
        <v>399</v>
      </c>
      <c r="C51" s="74">
        <v>0.04</v>
      </c>
      <c r="D51" s="94"/>
      <c r="E51" s="74">
        <v>0.01</v>
      </c>
      <c r="F51" s="74">
        <v>0.02</v>
      </c>
      <c r="G51" s="249"/>
      <c r="H51" s="312"/>
      <c r="I51" s="312"/>
      <c r="J51" s="249"/>
      <c r="K51" s="312"/>
      <c r="L51" s="312"/>
      <c r="M51" s="312"/>
      <c r="N51" s="61" t="s">
        <v>142</v>
      </c>
      <c r="O51" s="51">
        <v>10</v>
      </c>
      <c r="P51" s="51"/>
      <c r="Q51" s="61" t="s">
        <v>404</v>
      </c>
      <c r="R51" s="102" t="s">
        <v>152</v>
      </c>
    </row>
    <row r="52" spans="1:18" x14ac:dyDescent="0.3">
      <c r="A52" s="251" t="s">
        <v>32</v>
      </c>
      <c r="B52" s="252"/>
      <c r="C52" s="252"/>
      <c r="D52" s="252"/>
      <c r="E52" s="252"/>
      <c r="F52" s="252"/>
      <c r="G52" s="252"/>
      <c r="H52" s="252"/>
      <c r="I52" s="252"/>
      <c r="J52" s="252"/>
      <c r="K52" s="252"/>
      <c r="L52" s="252"/>
      <c r="M52" s="252"/>
      <c r="N52" s="252"/>
      <c r="O52" s="252"/>
      <c r="P52" s="252"/>
      <c r="Q52" s="252"/>
      <c r="R52" s="309"/>
    </row>
    <row r="53" spans="1:18" ht="42" x14ac:dyDescent="0.3">
      <c r="A53" s="250" t="s">
        <v>311</v>
      </c>
      <c r="B53" s="328" t="s">
        <v>519</v>
      </c>
      <c r="C53" s="328">
        <v>191</v>
      </c>
      <c r="D53" s="315">
        <v>75</v>
      </c>
      <c r="E53" s="315">
        <v>116</v>
      </c>
      <c r="F53" s="315"/>
      <c r="G53" s="328">
        <v>25</v>
      </c>
      <c r="H53" s="315">
        <v>10.6</v>
      </c>
      <c r="I53" s="315">
        <v>14.4</v>
      </c>
      <c r="J53" s="249">
        <v>216</v>
      </c>
      <c r="K53" s="253">
        <v>75</v>
      </c>
      <c r="L53" s="253">
        <v>126.6</v>
      </c>
      <c r="M53" s="253">
        <v>14.4</v>
      </c>
      <c r="N53" s="61" t="s">
        <v>302</v>
      </c>
      <c r="O53" s="15"/>
      <c r="P53" s="81">
        <v>378</v>
      </c>
      <c r="Q53" s="61" t="s">
        <v>306</v>
      </c>
      <c r="R53" s="89" t="s">
        <v>309</v>
      </c>
    </row>
    <row r="54" spans="1:18" ht="42" x14ac:dyDescent="0.3">
      <c r="A54" s="250"/>
      <c r="B54" s="328"/>
      <c r="C54" s="328"/>
      <c r="D54" s="316"/>
      <c r="E54" s="316"/>
      <c r="F54" s="316"/>
      <c r="G54" s="334"/>
      <c r="H54" s="316"/>
      <c r="I54" s="316"/>
      <c r="J54" s="249"/>
      <c r="K54" s="306"/>
      <c r="L54" s="306"/>
      <c r="M54" s="306"/>
      <c r="N54" s="61" t="s">
        <v>303</v>
      </c>
      <c r="O54" s="15"/>
      <c r="P54" s="81">
        <v>11087</v>
      </c>
      <c r="Q54" s="59" t="s">
        <v>307</v>
      </c>
      <c r="R54" s="89" t="s">
        <v>305</v>
      </c>
    </row>
    <row r="55" spans="1:18" ht="42.5" thickBot="1" x14ac:dyDescent="0.35">
      <c r="A55" s="254"/>
      <c r="B55" s="315"/>
      <c r="C55" s="315"/>
      <c r="D55" s="316"/>
      <c r="E55" s="316"/>
      <c r="F55" s="316"/>
      <c r="G55" s="343"/>
      <c r="H55" s="316"/>
      <c r="I55" s="316"/>
      <c r="J55" s="253"/>
      <c r="K55" s="307"/>
      <c r="L55" s="307"/>
      <c r="M55" s="307"/>
      <c r="N55" s="78" t="s">
        <v>304</v>
      </c>
      <c r="O55" s="24"/>
      <c r="P55" s="130">
        <v>145</v>
      </c>
      <c r="Q55" s="78" t="s">
        <v>290</v>
      </c>
      <c r="R55" s="115" t="s">
        <v>308</v>
      </c>
    </row>
    <row r="56" spans="1:18" ht="14.5" thickBot="1" x14ac:dyDescent="0.35">
      <c r="A56" s="160" t="s">
        <v>596</v>
      </c>
      <c r="B56" s="161"/>
      <c r="C56" s="161">
        <f>+C6+C13+C16+C21+C25+C29+C32+C37+C44+C47+C48+C51+C53</f>
        <v>522.44000000000005</v>
      </c>
      <c r="D56" s="161">
        <f t="shared" ref="D56:I56" si="0">+D6+D13+D16+D21+D25+D29+D32+D37+D44+D47+D48+D51+D53</f>
        <v>139</v>
      </c>
      <c r="E56" s="161">
        <f t="shared" si="0"/>
        <v>223.91000000000003</v>
      </c>
      <c r="F56" s="161">
        <f t="shared" si="0"/>
        <v>157.52000000000001</v>
      </c>
      <c r="G56" s="161">
        <f t="shared" si="0"/>
        <v>125.4</v>
      </c>
      <c r="H56" s="161">
        <f t="shared" si="0"/>
        <v>60.300000000000004</v>
      </c>
      <c r="I56" s="161">
        <f t="shared" si="0"/>
        <v>65.100000000000009</v>
      </c>
      <c r="J56" s="162">
        <v>647</v>
      </c>
      <c r="K56" s="153">
        <f>+K53+K47+K37+K6</f>
        <v>139</v>
      </c>
      <c r="L56" s="153">
        <f t="shared" ref="L56:M56" si="1">+L53+L47+L37+L6</f>
        <v>281.60000000000002</v>
      </c>
      <c r="M56" s="153">
        <f t="shared" si="1"/>
        <v>225.20000000000002</v>
      </c>
    </row>
    <row r="57" spans="1:18" ht="14.5" thickBot="1" x14ac:dyDescent="0.35">
      <c r="J57" s="73" t="s">
        <v>317</v>
      </c>
      <c r="K57" s="131"/>
      <c r="L57" s="131"/>
      <c r="M57" s="131"/>
    </row>
    <row r="59" spans="1:18" x14ac:dyDescent="0.3">
      <c r="A59" s="233" t="s">
        <v>595</v>
      </c>
      <c r="B59" s="234">
        <f>+(L56+M56)/J56</f>
        <v>0.78330757341576518</v>
      </c>
    </row>
    <row r="60" spans="1:18" x14ac:dyDescent="0.3">
      <c r="A60" s="233" t="s">
        <v>599</v>
      </c>
      <c r="B60" s="235">
        <v>1</v>
      </c>
    </row>
    <row r="62" spans="1:18" x14ac:dyDescent="0.3">
      <c r="A62" s="144" t="s">
        <v>387</v>
      </c>
    </row>
  </sheetData>
  <mergeCells count="103">
    <mergeCell ref="D53:D55"/>
    <mergeCell ref="E53:E55"/>
    <mergeCell ref="F53:F55"/>
    <mergeCell ref="D29:D31"/>
    <mergeCell ref="E29:E31"/>
    <mergeCell ref="F29:F31"/>
    <mergeCell ref="D32:D35"/>
    <mergeCell ref="E32:E35"/>
    <mergeCell ref="K53:K55"/>
    <mergeCell ref="L53:L55"/>
    <mergeCell ref="M53:M55"/>
    <mergeCell ref="K6:K35"/>
    <mergeCell ref="L6:L35"/>
    <mergeCell ref="M6:M35"/>
    <mergeCell ref="K37:K45"/>
    <mergeCell ref="L37:L45"/>
    <mergeCell ref="M37:M45"/>
    <mergeCell ref="E44:E45"/>
    <mergeCell ref="F44:F45"/>
    <mergeCell ref="G53:G55"/>
    <mergeCell ref="J53:J55"/>
    <mergeCell ref="G47:G51"/>
    <mergeCell ref="J47:J51"/>
    <mergeCell ref="H37:H45"/>
    <mergeCell ref="I37:I45"/>
    <mergeCell ref="H47:H51"/>
    <mergeCell ref="I47:I51"/>
    <mergeCell ref="H53:H55"/>
    <mergeCell ref="I53:I55"/>
    <mergeCell ref="J37:J45"/>
    <mergeCell ref="G37:G45"/>
    <mergeCell ref="A5:R5"/>
    <mergeCell ref="A36:R36"/>
    <mergeCell ref="A46:R46"/>
    <mergeCell ref="A1:B1"/>
    <mergeCell ref="K47:K51"/>
    <mergeCell ref="L47:L51"/>
    <mergeCell ref="M47:M51"/>
    <mergeCell ref="D48:D50"/>
    <mergeCell ref="E48:E50"/>
    <mergeCell ref="F48:F50"/>
    <mergeCell ref="D6:D12"/>
    <mergeCell ref="E6:E12"/>
    <mergeCell ref="F6:F12"/>
    <mergeCell ref="H6:H35"/>
    <mergeCell ref="I6:I35"/>
    <mergeCell ref="R42:R43"/>
    <mergeCell ref="R39:R40"/>
    <mergeCell ref="D13:D15"/>
    <mergeCell ref="E13:E15"/>
    <mergeCell ref="G6:G35"/>
    <mergeCell ref="D37:D43"/>
    <mergeCell ref="F32:F35"/>
    <mergeCell ref="E37:E43"/>
    <mergeCell ref="F37:F43"/>
    <mergeCell ref="C53:C55"/>
    <mergeCell ref="B13:B15"/>
    <mergeCell ref="B16:B20"/>
    <mergeCell ref="C13:C15"/>
    <mergeCell ref="C16:C20"/>
    <mergeCell ref="C21:C24"/>
    <mergeCell ref="C25:C28"/>
    <mergeCell ref="C29:C31"/>
    <mergeCell ref="C32:C35"/>
    <mergeCell ref="C48:C50"/>
    <mergeCell ref="B53:B55"/>
    <mergeCell ref="C37:C43"/>
    <mergeCell ref="B37:B43"/>
    <mergeCell ref="A52:R52"/>
    <mergeCell ref="A13:A15"/>
    <mergeCell ref="B21:B24"/>
    <mergeCell ref="B25:B28"/>
    <mergeCell ref="B29:B31"/>
    <mergeCell ref="R26:R27"/>
    <mergeCell ref="B32:B35"/>
    <mergeCell ref="A32:A35"/>
    <mergeCell ref="A37:A43"/>
    <mergeCell ref="A44:A45"/>
    <mergeCell ref="D44:D45"/>
    <mergeCell ref="A53:A55"/>
    <mergeCell ref="A48:A50"/>
    <mergeCell ref="B6:B12"/>
    <mergeCell ref="C6:C12"/>
    <mergeCell ref="R48:R49"/>
    <mergeCell ref="B48:B50"/>
    <mergeCell ref="B44:B45"/>
    <mergeCell ref="C44:C45"/>
    <mergeCell ref="F13:F15"/>
    <mergeCell ref="D16:D20"/>
    <mergeCell ref="E16:E20"/>
    <mergeCell ref="F16:F20"/>
    <mergeCell ref="D21:D24"/>
    <mergeCell ref="E21:E24"/>
    <mergeCell ref="F21:F24"/>
    <mergeCell ref="D25:D28"/>
    <mergeCell ref="E25:E28"/>
    <mergeCell ref="F25:F28"/>
    <mergeCell ref="A21:A24"/>
    <mergeCell ref="A25:A28"/>
    <mergeCell ref="A29:A31"/>
    <mergeCell ref="A16:A20"/>
    <mergeCell ref="A6:A12"/>
    <mergeCell ref="J6:J35"/>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05F1-4206-4FA0-A908-0E610B2EF846}">
  <dimension ref="A1:T110"/>
  <sheetViews>
    <sheetView showGridLines="0" zoomScale="50" zoomScaleNormal="50" workbookViewId="0">
      <pane ySplit="3" topLeftCell="A90" activePane="bottomLeft" state="frozen"/>
      <selection pane="bottomLeft" activeCell="K105" sqref="K105"/>
    </sheetView>
  </sheetViews>
  <sheetFormatPr defaultColWidth="8.7265625" defaultRowHeight="14" outlineLevelCol="1" x14ac:dyDescent="0.3"/>
  <cols>
    <col min="1" max="1" width="24.1796875" style="1" customWidth="1"/>
    <col min="2" max="2" width="18.54296875" style="1" customWidth="1"/>
    <col min="3" max="3" width="14.54296875" style="1" customWidth="1"/>
    <col min="4" max="4" width="13.7265625" style="1" hidden="1" customWidth="1" outlineLevel="1"/>
    <col min="5" max="6" width="11" style="1" hidden="1" customWidth="1" outlineLevel="1"/>
    <col min="7" max="7" width="13.7265625" style="1" customWidth="1" collapsed="1"/>
    <col min="8" max="10" width="13.7265625" style="1" hidden="1" customWidth="1" outlineLevel="1"/>
    <col min="11" max="11" width="16.54296875" style="1" bestFit="1" customWidth="1" collapsed="1"/>
    <col min="12" max="14" width="13.7265625" style="1" hidden="1" customWidth="1" outlineLevel="1"/>
    <col min="15" max="15" width="49.26953125" style="1" customWidth="1" collapsed="1"/>
    <col min="16" max="16" width="19.26953125" style="1" customWidth="1"/>
    <col min="17" max="17" width="16.1796875" style="1" customWidth="1"/>
    <col min="18" max="18" width="59.1796875" style="1" customWidth="1"/>
    <col min="19" max="19" width="32.54296875" style="1" customWidth="1"/>
    <col min="20" max="20" width="44.7265625" style="1" customWidth="1"/>
    <col min="21" max="16384" width="8.7265625" style="1"/>
  </cols>
  <sheetData>
    <row r="1" spans="1:20" x14ac:dyDescent="0.3">
      <c r="A1" s="2" t="s">
        <v>512</v>
      </c>
      <c r="B1" s="2"/>
      <c r="C1" s="2"/>
      <c r="D1" s="2"/>
      <c r="E1" s="2"/>
      <c r="F1" s="2"/>
      <c r="G1" s="2"/>
      <c r="H1" s="2"/>
      <c r="I1" s="2"/>
      <c r="J1" s="2"/>
      <c r="K1" s="2"/>
      <c r="L1" s="2"/>
      <c r="M1" s="2"/>
      <c r="N1" s="2"/>
      <c r="O1" s="3"/>
      <c r="P1" s="3"/>
      <c r="Q1" s="3"/>
      <c r="R1" s="3"/>
      <c r="S1" s="3"/>
      <c r="T1" s="3"/>
    </row>
    <row r="2" spans="1:20" ht="14.5" thickBot="1" x14ac:dyDescent="0.35"/>
    <row r="3" spans="1:20" ht="42" x14ac:dyDescent="0.3">
      <c r="A3" s="55" t="s">
        <v>448</v>
      </c>
      <c r="B3" s="56" t="s">
        <v>89</v>
      </c>
      <c r="C3" s="56" t="s">
        <v>462</v>
      </c>
      <c r="D3" s="56" t="s">
        <v>465</v>
      </c>
      <c r="E3" s="56" t="s">
        <v>466</v>
      </c>
      <c r="F3" s="56" t="s">
        <v>559</v>
      </c>
      <c r="G3" s="56" t="s">
        <v>463</v>
      </c>
      <c r="H3" s="56" t="s">
        <v>467</v>
      </c>
      <c r="I3" s="56" t="s">
        <v>468</v>
      </c>
      <c r="J3" s="56" t="s">
        <v>560</v>
      </c>
      <c r="K3" s="56" t="s">
        <v>175</v>
      </c>
      <c r="L3" s="56" t="s">
        <v>470</v>
      </c>
      <c r="M3" s="56" t="s">
        <v>471</v>
      </c>
      <c r="N3" s="56" t="s">
        <v>561</v>
      </c>
      <c r="O3" s="56" t="s">
        <v>90</v>
      </c>
      <c r="P3" s="56" t="s">
        <v>541</v>
      </c>
      <c r="Q3" s="56" t="s">
        <v>91</v>
      </c>
      <c r="R3" s="56" t="s">
        <v>726</v>
      </c>
      <c r="S3" s="163" t="s">
        <v>600</v>
      </c>
      <c r="T3" s="57" t="s">
        <v>601</v>
      </c>
    </row>
    <row r="4" spans="1:20" x14ac:dyDescent="0.3">
      <c r="A4" s="251" t="s">
        <v>78</v>
      </c>
      <c r="B4" s="252"/>
      <c r="C4" s="252"/>
      <c r="D4" s="252"/>
      <c r="E4" s="252"/>
      <c r="F4" s="252"/>
      <c r="G4" s="252"/>
      <c r="H4" s="252"/>
      <c r="I4" s="252"/>
      <c r="J4" s="252"/>
      <c r="K4" s="252"/>
      <c r="L4" s="252"/>
      <c r="M4" s="252"/>
      <c r="N4" s="252"/>
      <c r="O4" s="252"/>
      <c r="P4" s="252"/>
      <c r="Q4" s="252"/>
      <c r="R4" s="252"/>
      <c r="S4" s="350"/>
      <c r="T4" s="309"/>
    </row>
    <row r="5" spans="1:20" ht="28" x14ac:dyDescent="0.3">
      <c r="A5" s="250" t="s">
        <v>169</v>
      </c>
      <c r="B5" s="328" t="s">
        <v>63</v>
      </c>
      <c r="C5" s="324">
        <f>+D5+E5+F14+F17+F20+F23+F27+F30+F34+F36+F40+F43+F46</f>
        <v>28.1</v>
      </c>
      <c r="D5" s="324"/>
      <c r="E5" s="253">
        <v>1</v>
      </c>
      <c r="F5" s="253"/>
      <c r="G5" s="315">
        <f>+H5+I5+J5</f>
        <v>16.100000000000001</v>
      </c>
      <c r="H5" s="315">
        <v>0.5</v>
      </c>
      <c r="I5" s="315">
        <v>0.2</v>
      </c>
      <c r="J5" s="315">
        <v>15.4</v>
      </c>
      <c r="K5" s="325">
        <f>+L5+M5+N5</f>
        <v>44.1</v>
      </c>
      <c r="L5" s="315">
        <v>0.5</v>
      </c>
      <c r="M5" s="315">
        <v>1.1000000000000001</v>
      </c>
      <c r="N5" s="325">
        <f>+J5+F14+F17+F20+F23+F27+F30+F34+F36+F40+F43+F46</f>
        <v>42.5</v>
      </c>
      <c r="O5" s="59" t="s">
        <v>84</v>
      </c>
      <c r="P5" s="59"/>
      <c r="Q5" s="97" t="s">
        <v>251</v>
      </c>
      <c r="R5" s="59" t="s">
        <v>97</v>
      </c>
      <c r="S5" s="164"/>
      <c r="T5" s="132" t="s">
        <v>546</v>
      </c>
    </row>
    <row r="6" spans="1:20" ht="28" x14ac:dyDescent="0.3">
      <c r="A6" s="250"/>
      <c r="B6" s="328"/>
      <c r="C6" s="306"/>
      <c r="D6" s="322"/>
      <c r="E6" s="306"/>
      <c r="F6" s="306"/>
      <c r="G6" s="316"/>
      <c r="H6" s="316"/>
      <c r="I6" s="316"/>
      <c r="J6" s="316"/>
      <c r="K6" s="316"/>
      <c r="L6" s="316"/>
      <c r="M6" s="316"/>
      <c r="N6" s="316"/>
      <c r="O6" s="59" t="s">
        <v>99</v>
      </c>
      <c r="P6" s="59"/>
      <c r="Q6" s="82">
        <v>0.38300000000000001</v>
      </c>
      <c r="R6" s="59" t="s">
        <v>135</v>
      </c>
      <c r="S6" s="164"/>
      <c r="T6" s="132" t="s">
        <v>285</v>
      </c>
    </row>
    <row r="7" spans="1:20" ht="28" x14ac:dyDescent="0.3">
      <c r="A7" s="250"/>
      <c r="B7" s="328"/>
      <c r="C7" s="306"/>
      <c r="D7" s="322"/>
      <c r="E7" s="306"/>
      <c r="F7" s="312"/>
      <c r="G7" s="316"/>
      <c r="H7" s="316"/>
      <c r="I7" s="316"/>
      <c r="J7" s="316"/>
      <c r="K7" s="316"/>
      <c r="L7" s="316"/>
      <c r="M7" s="316"/>
      <c r="N7" s="316"/>
      <c r="O7" s="61" t="s">
        <v>163</v>
      </c>
      <c r="P7" s="61"/>
      <c r="Q7" s="86">
        <v>162</v>
      </c>
      <c r="R7" s="104" t="s">
        <v>445</v>
      </c>
      <c r="S7" s="165"/>
      <c r="T7" s="132" t="s">
        <v>546</v>
      </c>
    </row>
    <row r="8" spans="1:20" ht="32.5" customHeight="1" x14ac:dyDescent="0.3">
      <c r="A8" s="250" t="s">
        <v>169</v>
      </c>
      <c r="B8" s="328" t="s">
        <v>64</v>
      </c>
      <c r="C8" s="306"/>
      <c r="D8" s="322"/>
      <c r="E8" s="306"/>
      <c r="F8" s="324"/>
      <c r="G8" s="316"/>
      <c r="H8" s="316"/>
      <c r="I8" s="316"/>
      <c r="J8" s="316"/>
      <c r="K8" s="316"/>
      <c r="L8" s="316"/>
      <c r="M8" s="316"/>
      <c r="N8" s="316"/>
      <c r="O8" s="59" t="s">
        <v>84</v>
      </c>
      <c r="P8" s="59"/>
      <c r="Q8" s="97" t="s">
        <v>249</v>
      </c>
      <c r="R8" s="59" t="s">
        <v>97</v>
      </c>
      <c r="S8" s="164"/>
      <c r="T8" s="132" t="s">
        <v>546</v>
      </c>
    </row>
    <row r="9" spans="1:20" ht="28" x14ac:dyDescent="0.3">
      <c r="A9" s="250"/>
      <c r="B9" s="328"/>
      <c r="C9" s="306"/>
      <c r="D9" s="322"/>
      <c r="E9" s="306"/>
      <c r="F9" s="322"/>
      <c r="G9" s="316"/>
      <c r="H9" s="316"/>
      <c r="I9" s="316"/>
      <c r="J9" s="316"/>
      <c r="K9" s="316"/>
      <c r="L9" s="316"/>
      <c r="M9" s="316"/>
      <c r="N9" s="316"/>
      <c r="O9" s="59" t="s">
        <v>99</v>
      </c>
      <c r="P9" s="59"/>
      <c r="Q9" s="105">
        <v>2.266</v>
      </c>
      <c r="R9" s="59" t="s">
        <v>135</v>
      </c>
      <c r="S9" s="164"/>
      <c r="T9" s="132" t="s">
        <v>285</v>
      </c>
    </row>
    <row r="10" spans="1:20" ht="28" x14ac:dyDescent="0.3">
      <c r="A10" s="250"/>
      <c r="B10" s="328"/>
      <c r="C10" s="306"/>
      <c r="D10" s="322"/>
      <c r="E10" s="306"/>
      <c r="F10" s="323"/>
      <c r="G10" s="316"/>
      <c r="H10" s="316"/>
      <c r="I10" s="316"/>
      <c r="J10" s="316"/>
      <c r="K10" s="316"/>
      <c r="L10" s="316"/>
      <c r="M10" s="316"/>
      <c r="N10" s="316"/>
      <c r="O10" s="61" t="s">
        <v>163</v>
      </c>
      <c r="P10" s="61"/>
      <c r="Q10" s="81">
        <v>958.51800000000003</v>
      </c>
      <c r="R10" s="104" t="s">
        <v>445</v>
      </c>
      <c r="S10" s="165"/>
      <c r="T10" s="132" t="s">
        <v>546</v>
      </c>
    </row>
    <row r="11" spans="1:20" ht="28" x14ac:dyDescent="0.3">
      <c r="A11" s="250" t="s">
        <v>169</v>
      </c>
      <c r="B11" s="328" t="s">
        <v>65</v>
      </c>
      <c r="C11" s="306"/>
      <c r="D11" s="322"/>
      <c r="E11" s="306"/>
      <c r="F11" s="324"/>
      <c r="G11" s="316"/>
      <c r="H11" s="316"/>
      <c r="I11" s="316"/>
      <c r="J11" s="316"/>
      <c r="K11" s="316"/>
      <c r="L11" s="316"/>
      <c r="M11" s="316"/>
      <c r="N11" s="316"/>
      <c r="O11" s="59" t="s">
        <v>84</v>
      </c>
      <c r="P11" s="59"/>
      <c r="Q11" s="97" t="s">
        <v>250</v>
      </c>
      <c r="R11" s="59" t="s">
        <v>97</v>
      </c>
      <c r="S11" s="164"/>
      <c r="T11" s="132" t="s">
        <v>546</v>
      </c>
    </row>
    <row r="12" spans="1:20" ht="28" x14ac:dyDescent="0.3">
      <c r="A12" s="250"/>
      <c r="B12" s="328"/>
      <c r="C12" s="306"/>
      <c r="D12" s="322"/>
      <c r="E12" s="306"/>
      <c r="F12" s="322"/>
      <c r="G12" s="316"/>
      <c r="H12" s="316"/>
      <c r="I12" s="316"/>
      <c r="J12" s="316"/>
      <c r="K12" s="316"/>
      <c r="L12" s="316"/>
      <c r="M12" s="316"/>
      <c r="N12" s="316"/>
      <c r="O12" s="59" t="s">
        <v>99</v>
      </c>
      <c r="P12" s="59"/>
      <c r="Q12" s="82">
        <v>0.52500000000000002</v>
      </c>
      <c r="R12" s="59" t="s">
        <v>135</v>
      </c>
      <c r="S12" s="164"/>
      <c r="T12" s="132" t="s">
        <v>285</v>
      </c>
    </row>
    <row r="13" spans="1:20" ht="28" x14ac:dyDescent="0.3">
      <c r="A13" s="250"/>
      <c r="B13" s="328"/>
      <c r="C13" s="306"/>
      <c r="D13" s="322"/>
      <c r="E13" s="306"/>
      <c r="F13" s="323"/>
      <c r="G13" s="316"/>
      <c r="H13" s="316"/>
      <c r="I13" s="316"/>
      <c r="J13" s="316"/>
      <c r="K13" s="316"/>
      <c r="L13" s="316"/>
      <c r="M13" s="316"/>
      <c r="N13" s="316"/>
      <c r="O13" s="61" t="s">
        <v>163</v>
      </c>
      <c r="P13" s="61"/>
      <c r="Q13" s="81">
        <v>222.07499999999999</v>
      </c>
      <c r="R13" s="104" t="s">
        <v>445</v>
      </c>
      <c r="S13" s="165"/>
      <c r="T13" s="132" t="s">
        <v>546</v>
      </c>
    </row>
    <row r="14" spans="1:20" x14ac:dyDescent="0.3">
      <c r="A14" s="254" t="s">
        <v>252</v>
      </c>
      <c r="B14" s="315" t="s">
        <v>602</v>
      </c>
      <c r="C14" s="306"/>
      <c r="D14" s="322"/>
      <c r="E14" s="306"/>
      <c r="F14" s="324" t="s">
        <v>683</v>
      </c>
      <c r="G14" s="316"/>
      <c r="H14" s="316"/>
      <c r="I14" s="316"/>
      <c r="J14" s="316"/>
      <c r="K14" s="316"/>
      <c r="L14" s="316"/>
      <c r="M14" s="316"/>
      <c r="N14" s="316"/>
      <c r="O14" s="61" t="s">
        <v>603</v>
      </c>
      <c r="P14" s="61">
        <v>23</v>
      </c>
      <c r="Q14" s="81"/>
      <c r="R14" s="104" t="s">
        <v>133</v>
      </c>
      <c r="S14" s="172" t="s">
        <v>546</v>
      </c>
      <c r="T14" s="171"/>
    </row>
    <row r="15" spans="1:20" x14ac:dyDescent="0.3">
      <c r="A15" s="330"/>
      <c r="B15" s="316"/>
      <c r="C15" s="306"/>
      <c r="D15" s="322"/>
      <c r="E15" s="306"/>
      <c r="F15" s="322"/>
      <c r="G15" s="316"/>
      <c r="H15" s="316"/>
      <c r="I15" s="316"/>
      <c r="J15" s="316"/>
      <c r="K15" s="316"/>
      <c r="L15" s="316"/>
      <c r="M15" s="316"/>
      <c r="N15" s="316"/>
      <c r="O15" s="61" t="s">
        <v>549</v>
      </c>
      <c r="P15" s="61">
        <v>42</v>
      </c>
      <c r="Q15" s="81"/>
      <c r="R15" s="104" t="s">
        <v>137</v>
      </c>
      <c r="S15" s="172" t="s">
        <v>546</v>
      </c>
      <c r="T15" s="171"/>
    </row>
    <row r="16" spans="1:20" ht="28" x14ac:dyDescent="0.3">
      <c r="A16" s="331"/>
      <c r="B16" s="317"/>
      <c r="C16" s="306"/>
      <c r="D16" s="322"/>
      <c r="E16" s="306"/>
      <c r="F16" s="323"/>
      <c r="G16" s="316"/>
      <c r="H16" s="316"/>
      <c r="I16" s="316"/>
      <c r="J16" s="316"/>
      <c r="K16" s="316"/>
      <c r="L16" s="316"/>
      <c r="M16" s="316"/>
      <c r="N16" s="316"/>
      <c r="O16" s="61" t="s">
        <v>551</v>
      </c>
      <c r="P16" s="81">
        <v>18984</v>
      </c>
      <c r="Q16" s="81"/>
      <c r="R16" s="104" t="s">
        <v>604</v>
      </c>
      <c r="S16" s="172" t="s">
        <v>546</v>
      </c>
      <c r="T16" s="171"/>
    </row>
    <row r="17" spans="1:20" x14ac:dyDescent="0.3">
      <c r="A17" s="250" t="s">
        <v>155</v>
      </c>
      <c r="B17" s="315" t="s">
        <v>605</v>
      </c>
      <c r="C17" s="306"/>
      <c r="D17" s="322"/>
      <c r="E17" s="306"/>
      <c r="F17" s="324" t="s">
        <v>684</v>
      </c>
      <c r="G17" s="316"/>
      <c r="H17" s="316"/>
      <c r="I17" s="316"/>
      <c r="J17" s="316"/>
      <c r="K17" s="316"/>
      <c r="L17" s="316"/>
      <c r="M17" s="316"/>
      <c r="N17" s="316"/>
      <c r="O17" s="61" t="s">
        <v>603</v>
      </c>
      <c r="P17" s="81">
        <v>25</v>
      </c>
      <c r="Q17" s="81"/>
      <c r="R17" s="104" t="s">
        <v>133</v>
      </c>
      <c r="S17" s="172" t="s">
        <v>546</v>
      </c>
      <c r="T17" s="171"/>
    </row>
    <row r="18" spans="1:20" x14ac:dyDescent="0.3">
      <c r="A18" s="250"/>
      <c r="B18" s="316"/>
      <c r="C18" s="306"/>
      <c r="D18" s="322"/>
      <c r="E18" s="306"/>
      <c r="F18" s="322"/>
      <c r="G18" s="316"/>
      <c r="H18" s="316"/>
      <c r="I18" s="316"/>
      <c r="J18" s="316"/>
      <c r="K18" s="316"/>
      <c r="L18" s="316"/>
      <c r="M18" s="316"/>
      <c r="N18" s="316"/>
      <c r="O18" s="61" t="s">
        <v>606</v>
      </c>
      <c r="P18" s="81">
        <v>167</v>
      </c>
      <c r="Q18" s="81"/>
      <c r="R18" s="104" t="s">
        <v>137</v>
      </c>
      <c r="S18" s="172" t="s">
        <v>546</v>
      </c>
      <c r="T18" s="171"/>
    </row>
    <row r="19" spans="1:20" ht="28" x14ac:dyDescent="0.3">
      <c r="A19" s="250"/>
      <c r="B19" s="317"/>
      <c r="C19" s="306"/>
      <c r="D19" s="322"/>
      <c r="E19" s="306"/>
      <c r="F19" s="323"/>
      <c r="G19" s="316"/>
      <c r="H19" s="316"/>
      <c r="I19" s="316"/>
      <c r="J19" s="316"/>
      <c r="K19" s="316"/>
      <c r="L19" s="316"/>
      <c r="M19" s="316"/>
      <c r="N19" s="316"/>
      <c r="O19" s="61" t="s">
        <v>558</v>
      </c>
      <c r="P19" s="81">
        <v>74760</v>
      </c>
      <c r="Q19" s="81"/>
      <c r="R19" s="104" t="s">
        <v>604</v>
      </c>
      <c r="S19" s="172" t="s">
        <v>546</v>
      </c>
      <c r="T19" s="171"/>
    </row>
    <row r="20" spans="1:20" x14ac:dyDescent="0.3">
      <c r="A20" s="250" t="s">
        <v>155</v>
      </c>
      <c r="B20" s="315" t="s">
        <v>530</v>
      </c>
      <c r="C20" s="306"/>
      <c r="D20" s="322"/>
      <c r="E20" s="306"/>
      <c r="F20" s="324" t="s">
        <v>685</v>
      </c>
      <c r="G20" s="316"/>
      <c r="H20" s="316"/>
      <c r="I20" s="316"/>
      <c r="J20" s="316"/>
      <c r="K20" s="316"/>
      <c r="L20" s="316"/>
      <c r="M20" s="316"/>
      <c r="N20" s="316"/>
      <c r="O20" s="61" t="s">
        <v>603</v>
      </c>
      <c r="P20" s="81">
        <v>1</v>
      </c>
      <c r="Q20" s="81"/>
      <c r="R20" s="104" t="s">
        <v>133</v>
      </c>
      <c r="S20" s="172" t="s">
        <v>546</v>
      </c>
      <c r="T20" s="171"/>
    </row>
    <row r="21" spans="1:20" x14ac:dyDescent="0.3">
      <c r="A21" s="250"/>
      <c r="B21" s="316"/>
      <c r="C21" s="306"/>
      <c r="D21" s="322"/>
      <c r="E21" s="306"/>
      <c r="F21" s="322"/>
      <c r="G21" s="316"/>
      <c r="H21" s="316"/>
      <c r="I21" s="316"/>
      <c r="J21" s="316"/>
      <c r="K21" s="316"/>
      <c r="L21" s="316"/>
      <c r="M21" s="316"/>
      <c r="N21" s="316"/>
      <c r="O21" s="61" t="s">
        <v>606</v>
      </c>
      <c r="P21" s="81">
        <v>2</v>
      </c>
      <c r="Q21" s="81"/>
      <c r="R21" s="104" t="s">
        <v>137</v>
      </c>
      <c r="S21" s="172" t="s">
        <v>546</v>
      </c>
      <c r="T21" s="171"/>
    </row>
    <row r="22" spans="1:20" ht="28" x14ac:dyDescent="0.3">
      <c r="A22" s="250"/>
      <c r="B22" s="317"/>
      <c r="C22" s="306"/>
      <c r="D22" s="322"/>
      <c r="E22" s="306"/>
      <c r="F22" s="323"/>
      <c r="G22" s="316"/>
      <c r="H22" s="316"/>
      <c r="I22" s="316"/>
      <c r="J22" s="316"/>
      <c r="K22" s="316"/>
      <c r="L22" s="316"/>
      <c r="M22" s="316"/>
      <c r="N22" s="316"/>
      <c r="O22" s="61" t="s">
        <v>558</v>
      </c>
      <c r="P22" s="81">
        <v>905</v>
      </c>
      <c r="Q22" s="81"/>
      <c r="R22" s="104" t="s">
        <v>604</v>
      </c>
      <c r="S22" s="172" t="s">
        <v>546</v>
      </c>
      <c r="T22" s="171"/>
    </row>
    <row r="23" spans="1:20" ht="14.15" customHeight="1" x14ac:dyDescent="0.3">
      <c r="A23" s="254" t="s">
        <v>155</v>
      </c>
      <c r="B23" s="315" t="s">
        <v>26</v>
      </c>
      <c r="C23" s="306"/>
      <c r="D23" s="322"/>
      <c r="E23" s="306"/>
      <c r="F23" s="324" t="s">
        <v>686</v>
      </c>
      <c r="G23" s="316"/>
      <c r="H23" s="316"/>
      <c r="I23" s="316"/>
      <c r="J23" s="316"/>
      <c r="K23" s="316"/>
      <c r="L23" s="316"/>
      <c r="M23" s="316"/>
      <c r="N23" s="316"/>
      <c r="O23" s="61" t="s">
        <v>603</v>
      </c>
      <c r="P23" s="81">
        <v>17</v>
      </c>
      <c r="Q23" s="81"/>
      <c r="R23" s="104" t="s">
        <v>133</v>
      </c>
      <c r="S23" s="172" t="s">
        <v>546</v>
      </c>
      <c r="T23" s="171"/>
    </row>
    <row r="24" spans="1:20" x14ac:dyDescent="0.3">
      <c r="A24" s="330"/>
      <c r="B24" s="316"/>
      <c r="C24" s="306"/>
      <c r="D24" s="322"/>
      <c r="E24" s="306"/>
      <c r="F24" s="322"/>
      <c r="G24" s="316"/>
      <c r="H24" s="316"/>
      <c r="I24" s="316"/>
      <c r="J24" s="316"/>
      <c r="K24" s="316"/>
      <c r="L24" s="316"/>
      <c r="M24" s="316"/>
      <c r="N24" s="316"/>
      <c r="O24" s="61" t="s">
        <v>606</v>
      </c>
      <c r="P24" s="81">
        <v>136</v>
      </c>
      <c r="Q24" s="81"/>
      <c r="R24" s="104" t="s">
        <v>137</v>
      </c>
      <c r="S24" s="172" t="s">
        <v>546</v>
      </c>
      <c r="T24" s="171"/>
    </row>
    <row r="25" spans="1:20" ht="28" x14ac:dyDescent="0.3">
      <c r="A25" s="330"/>
      <c r="B25" s="316"/>
      <c r="C25" s="306"/>
      <c r="D25" s="322"/>
      <c r="E25" s="306"/>
      <c r="F25" s="322"/>
      <c r="G25" s="316"/>
      <c r="H25" s="316"/>
      <c r="I25" s="316"/>
      <c r="J25" s="316"/>
      <c r="K25" s="316"/>
      <c r="L25" s="316"/>
      <c r="M25" s="316"/>
      <c r="N25" s="316"/>
      <c r="O25" s="61" t="s">
        <v>558</v>
      </c>
      <c r="P25" s="81">
        <v>60876</v>
      </c>
      <c r="Q25" s="81"/>
      <c r="R25" s="104" t="s">
        <v>604</v>
      </c>
      <c r="S25" s="172" t="s">
        <v>546</v>
      </c>
      <c r="T25" s="171"/>
    </row>
    <row r="26" spans="1:20" ht="15.65" customHeight="1" x14ac:dyDescent="0.3">
      <c r="A26" s="331"/>
      <c r="B26" s="317"/>
      <c r="C26" s="306"/>
      <c r="D26" s="322"/>
      <c r="E26" s="306"/>
      <c r="F26" s="323"/>
      <c r="G26" s="316"/>
      <c r="H26" s="316"/>
      <c r="I26" s="316"/>
      <c r="J26" s="316"/>
      <c r="K26" s="316"/>
      <c r="L26" s="316"/>
      <c r="M26" s="316"/>
      <c r="N26" s="316"/>
      <c r="O26" s="61" t="s">
        <v>607</v>
      </c>
      <c r="P26" s="81">
        <v>473</v>
      </c>
      <c r="Q26" s="81"/>
      <c r="R26" s="104" t="s">
        <v>608</v>
      </c>
      <c r="S26" s="172" t="s">
        <v>546</v>
      </c>
      <c r="T26" s="132"/>
    </row>
    <row r="27" spans="1:20" ht="15.65" customHeight="1" x14ac:dyDescent="0.3">
      <c r="A27" s="250" t="s">
        <v>155</v>
      </c>
      <c r="B27" s="315" t="s">
        <v>609</v>
      </c>
      <c r="C27" s="306"/>
      <c r="D27" s="322"/>
      <c r="E27" s="306"/>
      <c r="F27" s="324" t="s">
        <v>251</v>
      </c>
      <c r="G27" s="316"/>
      <c r="H27" s="316"/>
      <c r="I27" s="316"/>
      <c r="J27" s="316"/>
      <c r="K27" s="316"/>
      <c r="L27" s="316"/>
      <c r="M27" s="316"/>
      <c r="N27" s="316"/>
      <c r="O27" s="61" t="s">
        <v>603</v>
      </c>
      <c r="P27" s="81">
        <v>1</v>
      </c>
      <c r="Q27" s="81"/>
      <c r="R27" s="104" t="s">
        <v>133</v>
      </c>
      <c r="S27" s="172" t="s">
        <v>546</v>
      </c>
      <c r="T27" s="132"/>
    </row>
    <row r="28" spans="1:20" ht="15.65" customHeight="1" x14ac:dyDescent="0.3">
      <c r="A28" s="250"/>
      <c r="B28" s="316"/>
      <c r="C28" s="306"/>
      <c r="D28" s="322"/>
      <c r="E28" s="306"/>
      <c r="F28" s="322"/>
      <c r="G28" s="316"/>
      <c r="H28" s="316"/>
      <c r="I28" s="316"/>
      <c r="J28" s="316"/>
      <c r="K28" s="316"/>
      <c r="L28" s="316"/>
      <c r="M28" s="316"/>
      <c r="N28" s="316"/>
      <c r="O28" s="61" t="s">
        <v>606</v>
      </c>
      <c r="P28" s="81">
        <v>6</v>
      </c>
      <c r="Q28" s="81"/>
      <c r="R28" s="104" t="s">
        <v>137</v>
      </c>
      <c r="S28" s="172" t="s">
        <v>546</v>
      </c>
      <c r="T28" s="132"/>
    </row>
    <row r="29" spans="1:20" ht="15.65" customHeight="1" x14ac:dyDescent="0.3">
      <c r="A29" s="250"/>
      <c r="B29" s="317"/>
      <c r="C29" s="306"/>
      <c r="D29" s="322"/>
      <c r="E29" s="306"/>
      <c r="F29" s="323"/>
      <c r="G29" s="316"/>
      <c r="H29" s="316"/>
      <c r="I29" s="316"/>
      <c r="J29" s="316"/>
      <c r="K29" s="316"/>
      <c r="L29" s="316"/>
      <c r="M29" s="316"/>
      <c r="N29" s="316"/>
      <c r="O29" s="61" t="s">
        <v>558</v>
      </c>
      <c r="P29" s="81">
        <v>2704</v>
      </c>
      <c r="Q29" s="81"/>
      <c r="R29" s="104" t="s">
        <v>604</v>
      </c>
      <c r="S29" s="172" t="s">
        <v>546</v>
      </c>
      <c r="T29" s="132"/>
    </row>
    <row r="30" spans="1:20" ht="15.65" customHeight="1" x14ac:dyDescent="0.3">
      <c r="A30" s="254" t="s">
        <v>155</v>
      </c>
      <c r="B30" s="315" t="s">
        <v>27</v>
      </c>
      <c r="C30" s="306"/>
      <c r="D30" s="322"/>
      <c r="E30" s="306"/>
      <c r="F30" s="324" t="s">
        <v>249</v>
      </c>
      <c r="G30" s="316"/>
      <c r="H30" s="316"/>
      <c r="I30" s="316"/>
      <c r="J30" s="316"/>
      <c r="K30" s="316"/>
      <c r="L30" s="316"/>
      <c r="M30" s="316"/>
      <c r="N30" s="316"/>
      <c r="O30" s="61" t="s">
        <v>606</v>
      </c>
      <c r="P30" s="81">
        <v>1</v>
      </c>
      <c r="Q30" s="242"/>
      <c r="R30" s="81" t="s">
        <v>137</v>
      </c>
      <c r="S30" s="172" t="s">
        <v>546</v>
      </c>
      <c r="T30" s="132"/>
    </row>
    <row r="31" spans="1:20" ht="15.65" customHeight="1" x14ac:dyDescent="0.3">
      <c r="A31" s="330"/>
      <c r="B31" s="316"/>
      <c r="C31" s="306"/>
      <c r="D31" s="322"/>
      <c r="E31" s="306"/>
      <c r="F31" s="322"/>
      <c r="G31" s="316"/>
      <c r="H31" s="316"/>
      <c r="I31" s="316"/>
      <c r="J31" s="316"/>
      <c r="K31" s="316"/>
      <c r="L31" s="316"/>
      <c r="M31" s="316"/>
      <c r="N31" s="316"/>
      <c r="O31" s="61" t="s">
        <v>610</v>
      </c>
      <c r="P31" s="81">
        <v>2</v>
      </c>
      <c r="Q31" s="242"/>
      <c r="R31" s="81" t="s">
        <v>612</v>
      </c>
      <c r="S31" s="172" t="s">
        <v>546</v>
      </c>
      <c r="T31" s="132"/>
    </row>
    <row r="32" spans="1:20" ht="15.65" customHeight="1" x14ac:dyDescent="0.3">
      <c r="A32" s="330"/>
      <c r="B32" s="316"/>
      <c r="C32" s="306"/>
      <c r="D32" s="322"/>
      <c r="E32" s="306"/>
      <c r="F32" s="322"/>
      <c r="G32" s="316"/>
      <c r="H32" s="316"/>
      <c r="I32" s="316"/>
      <c r="J32" s="316"/>
      <c r="K32" s="316"/>
      <c r="L32" s="316"/>
      <c r="M32" s="316"/>
      <c r="N32" s="316"/>
      <c r="O32" s="61" t="s">
        <v>611</v>
      </c>
      <c r="P32" s="81">
        <v>80246</v>
      </c>
      <c r="Q32" s="242"/>
      <c r="R32" s="81" t="s">
        <v>357</v>
      </c>
      <c r="S32" s="172" t="s">
        <v>546</v>
      </c>
      <c r="T32" s="132"/>
    </row>
    <row r="33" spans="1:20" ht="15.65" customHeight="1" x14ac:dyDescent="0.3">
      <c r="A33" s="331"/>
      <c r="B33" s="317"/>
      <c r="C33" s="306"/>
      <c r="D33" s="322"/>
      <c r="E33" s="306"/>
      <c r="F33" s="323"/>
      <c r="G33" s="316"/>
      <c r="H33" s="316"/>
      <c r="I33" s="316"/>
      <c r="J33" s="316"/>
      <c r="K33" s="316"/>
      <c r="L33" s="316"/>
      <c r="M33" s="316"/>
      <c r="N33" s="316"/>
      <c r="O33" s="61" t="s">
        <v>558</v>
      </c>
      <c r="P33" s="81">
        <v>5177</v>
      </c>
      <c r="Q33" s="242"/>
      <c r="R33" s="81" t="s">
        <v>105</v>
      </c>
      <c r="S33" s="172" t="s">
        <v>546</v>
      </c>
      <c r="T33" s="132"/>
    </row>
    <row r="34" spans="1:20" x14ac:dyDescent="0.3">
      <c r="A34" s="254" t="s">
        <v>616</v>
      </c>
      <c r="B34" s="315" t="s">
        <v>613</v>
      </c>
      <c r="C34" s="306"/>
      <c r="D34" s="322"/>
      <c r="E34" s="306"/>
      <c r="F34" s="324" t="s">
        <v>687</v>
      </c>
      <c r="G34" s="316"/>
      <c r="H34" s="316"/>
      <c r="I34" s="316"/>
      <c r="J34" s="316"/>
      <c r="K34" s="316"/>
      <c r="L34" s="316"/>
      <c r="M34" s="316"/>
      <c r="N34" s="316"/>
      <c r="O34" s="61" t="s">
        <v>614</v>
      </c>
      <c r="P34" s="81">
        <v>30</v>
      </c>
      <c r="Q34" s="242"/>
      <c r="R34" s="81"/>
      <c r="S34" s="172" t="s">
        <v>546</v>
      </c>
      <c r="T34" s="132"/>
    </row>
    <row r="35" spans="1:20" x14ac:dyDescent="0.3">
      <c r="A35" s="331"/>
      <c r="B35" s="317"/>
      <c r="C35" s="306"/>
      <c r="D35" s="322"/>
      <c r="E35" s="306"/>
      <c r="F35" s="323"/>
      <c r="G35" s="316"/>
      <c r="H35" s="316"/>
      <c r="I35" s="316"/>
      <c r="J35" s="316"/>
      <c r="K35" s="316"/>
      <c r="L35" s="316"/>
      <c r="M35" s="316"/>
      <c r="N35" s="316"/>
      <c r="O35" s="61" t="s">
        <v>615</v>
      </c>
      <c r="P35" s="81">
        <v>31175</v>
      </c>
      <c r="Q35" s="242"/>
      <c r="R35" s="81" t="s">
        <v>364</v>
      </c>
      <c r="S35" s="172" t="s">
        <v>546</v>
      </c>
      <c r="T35" s="132"/>
    </row>
    <row r="36" spans="1:20" ht="15.65" customHeight="1" x14ac:dyDescent="0.3">
      <c r="A36" s="254" t="s">
        <v>619</v>
      </c>
      <c r="B36" s="315" t="s">
        <v>618</v>
      </c>
      <c r="C36" s="306"/>
      <c r="D36" s="322"/>
      <c r="E36" s="306"/>
      <c r="F36" s="324" t="s">
        <v>688</v>
      </c>
      <c r="G36" s="316"/>
      <c r="H36" s="316"/>
      <c r="I36" s="316"/>
      <c r="J36" s="316"/>
      <c r="K36" s="316"/>
      <c r="L36" s="316"/>
      <c r="M36" s="316"/>
      <c r="N36" s="316"/>
      <c r="O36" s="61" t="s">
        <v>603</v>
      </c>
      <c r="P36" s="81">
        <v>2</v>
      </c>
      <c r="Q36" s="242"/>
      <c r="R36" s="81" t="s">
        <v>133</v>
      </c>
      <c r="S36" s="172" t="s">
        <v>546</v>
      </c>
      <c r="T36" s="132"/>
    </row>
    <row r="37" spans="1:20" ht="15.65" customHeight="1" x14ac:dyDescent="0.3">
      <c r="A37" s="330"/>
      <c r="B37" s="316"/>
      <c r="C37" s="306"/>
      <c r="D37" s="322"/>
      <c r="E37" s="306"/>
      <c r="F37" s="322"/>
      <c r="G37" s="316"/>
      <c r="H37" s="316"/>
      <c r="I37" s="316"/>
      <c r="J37" s="316"/>
      <c r="K37" s="316"/>
      <c r="L37" s="316"/>
      <c r="M37" s="316"/>
      <c r="N37" s="316"/>
      <c r="O37" s="61" t="s">
        <v>606</v>
      </c>
      <c r="P37" s="81">
        <v>9</v>
      </c>
      <c r="Q37" s="242"/>
      <c r="R37" s="81" t="s">
        <v>137</v>
      </c>
      <c r="S37" s="172" t="s">
        <v>546</v>
      </c>
      <c r="T37" s="132"/>
    </row>
    <row r="38" spans="1:20" ht="70.5" customHeight="1" x14ac:dyDescent="0.3">
      <c r="A38" s="330"/>
      <c r="B38" s="316"/>
      <c r="C38" s="306"/>
      <c r="D38" s="322"/>
      <c r="E38" s="306"/>
      <c r="F38" s="322"/>
      <c r="G38" s="316"/>
      <c r="H38" s="316"/>
      <c r="I38" s="316"/>
      <c r="J38" s="316"/>
      <c r="K38" s="316"/>
      <c r="L38" s="316"/>
      <c r="M38" s="316"/>
      <c r="N38" s="316"/>
      <c r="O38" s="61" t="s">
        <v>558</v>
      </c>
      <c r="P38" s="81">
        <v>12889</v>
      </c>
      <c r="Q38" s="81"/>
      <c r="R38" s="104" t="s">
        <v>704</v>
      </c>
      <c r="S38" s="172" t="s">
        <v>546</v>
      </c>
      <c r="T38" s="132"/>
    </row>
    <row r="39" spans="1:20" x14ac:dyDescent="0.3">
      <c r="A39" s="331"/>
      <c r="B39" s="317"/>
      <c r="C39" s="306"/>
      <c r="D39" s="322"/>
      <c r="E39" s="306"/>
      <c r="F39" s="323"/>
      <c r="G39" s="316"/>
      <c r="H39" s="316"/>
      <c r="I39" s="316"/>
      <c r="J39" s="316"/>
      <c r="K39" s="316"/>
      <c r="L39" s="316"/>
      <c r="M39" s="316"/>
      <c r="N39" s="316"/>
      <c r="O39" s="61" t="s">
        <v>617</v>
      </c>
      <c r="P39" s="81">
        <v>151332</v>
      </c>
      <c r="Q39" s="81"/>
      <c r="R39" s="104" t="s">
        <v>356</v>
      </c>
      <c r="S39" s="172" t="s">
        <v>546</v>
      </c>
      <c r="T39" s="132"/>
    </row>
    <row r="40" spans="1:20" ht="28" x14ac:dyDescent="0.3">
      <c r="A40" s="254" t="s">
        <v>622</v>
      </c>
      <c r="B40" s="315" t="s">
        <v>82</v>
      </c>
      <c r="C40" s="306"/>
      <c r="D40" s="322"/>
      <c r="E40" s="306"/>
      <c r="F40" s="324" t="s">
        <v>34</v>
      </c>
      <c r="G40" s="316"/>
      <c r="H40" s="316"/>
      <c r="I40" s="316"/>
      <c r="J40" s="316"/>
      <c r="K40" s="316"/>
      <c r="L40" s="316"/>
      <c r="M40" s="316"/>
      <c r="N40" s="316"/>
      <c r="O40" s="61" t="s">
        <v>423</v>
      </c>
      <c r="P40" s="81">
        <v>4008</v>
      </c>
      <c r="Q40" s="81"/>
      <c r="R40" s="154" t="s">
        <v>105</v>
      </c>
      <c r="S40" s="172" t="s">
        <v>546</v>
      </c>
      <c r="T40" s="132"/>
    </row>
    <row r="41" spans="1:20" ht="28" x14ac:dyDescent="0.3">
      <c r="A41" s="330"/>
      <c r="B41" s="316"/>
      <c r="C41" s="306"/>
      <c r="D41" s="322"/>
      <c r="E41" s="306"/>
      <c r="F41" s="322"/>
      <c r="G41" s="316"/>
      <c r="H41" s="316"/>
      <c r="I41" s="316"/>
      <c r="J41" s="316"/>
      <c r="K41" s="316"/>
      <c r="L41" s="316"/>
      <c r="M41" s="316"/>
      <c r="N41" s="316"/>
      <c r="O41" s="61" t="s">
        <v>369</v>
      </c>
      <c r="P41" s="81">
        <v>2</v>
      </c>
      <c r="Q41" s="81"/>
      <c r="R41" s="104" t="s">
        <v>620</v>
      </c>
      <c r="S41" s="172" t="s">
        <v>546</v>
      </c>
      <c r="T41" s="132"/>
    </row>
    <row r="42" spans="1:20" x14ac:dyDescent="0.3">
      <c r="A42" s="331"/>
      <c r="B42" s="317"/>
      <c r="C42" s="306"/>
      <c r="D42" s="322"/>
      <c r="E42" s="306"/>
      <c r="F42" s="323"/>
      <c r="G42" s="316"/>
      <c r="H42" s="316"/>
      <c r="I42" s="316"/>
      <c r="J42" s="316"/>
      <c r="K42" s="316"/>
      <c r="L42" s="316"/>
      <c r="M42" s="316"/>
      <c r="N42" s="316"/>
      <c r="O42" s="61" t="s">
        <v>422</v>
      </c>
      <c r="P42" s="81">
        <v>100000</v>
      </c>
      <c r="Q42" s="81"/>
      <c r="R42" s="104" t="s">
        <v>621</v>
      </c>
      <c r="S42" s="172" t="s">
        <v>546</v>
      </c>
      <c r="T42" s="132"/>
    </row>
    <row r="43" spans="1:20" x14ac:dyDescent="0.3">
      <c r="A43" s="254" t="s">
        <v>624</v>
      </c>
      <c r="B43" s="315" t="s">
        <v>9</v>
      </c>
      <c r="C43" s="306"/>
      <c r="D43" s="322"/>
      <c r="E43" s="306"/>
      <c r="F43" s="324" t="s">
        <v>689</v>
      </c>
      <c r="G43" s="316"/>
      <c r="H43" s="316"/>
      <c r="I43" s="316"/>
      <c r="J43" s="316"/>
      <c r="K43" s="316"/>
      <c r="L43" s="316"/>
      <c r="M43" s="316"/>
      <c r="N43" s="316"/>
      <c r="O43" s="61" t="s">
        <v>623</v>
      </c>
      <c r="P43" s="81">
        <v>100</v>
      </c>
      <c r="Q43" s="81"/>
      <c r="R43" s="104" t="s">
        <v>621</v>
      </c>
      <c r="S43" s="172" t="s">
        <v>546</v>
      </c>
      <c r="T43" s="132"/>
    </row>
    <row r="44" spans="1:20" ht="28" x14ac:dyDescent="0.3">
      <c r="A44" s="330"/>
      <c r="B44" s="316"/>
      <c r="C44" s="306"/>
      <c r="D44" s="322"/>
      <c r="E44" s="306"/>
      <c r="F44" s="322"/>
      <c r="G44" s="316"/>
      <c r="H44" s="316"/>
      <c r="I44" s="316"/>
      <c r="J44" s="316"/>
      <c r="K44" s="316"/>
      <c r="L44" s="316"/>
      <c r="M44" s="316"/>
      <c r="N44" s="316"/>
      <c r="O44" s="61" t="s">
        <v>423</v>
      </c>
      <c r="P44" s="81">
        <v>15711</v>
      </c>
      <c r="Q44" s="81"/>
      <c r="R44" s="104" t="s">
        <v>105</v>
      </c>
      <c r="S44" s="172" t="s">
        <v>546</v>
      </c>
      <c r="T44" s="132"/>
    </row>
    <row r="45" spans="1:20" ht="42" x14ac:dyDescent="0.3">
      <c r="A45" s="331"/>
      <c r="B45" s="317"/>
      <c r="C45" s="306"/>
      <c r="D45" s="322"/>
      <c r="E45" s="306"/>
      <c r="F45" s="323"/>
      <c r="G45" s="316"/>
      <c r="H45" s="316"/>
      <c r="I45" s="316"/>
      <c r="J45" s="316"/>
      <c r="K45" s="316"/>
      <c r="L45" s="316"/>
      <c r="M45" s="316"/>
      <c r="N45" s="316"/>
      <c r="O45" s="61" t="s">
        <v>370</v>
      </c>
      <c r="P45" s="81">
        <v>8</v>
      </c>
      <c r="Q45" s="81"/>
      <c r="R45" s="104" t="s">
        <v>612</v>
      </c>
      <c r="S45" s="172" t="s">
        <v>546</v>
      </c>
      <c r="T45" s="132"/>
    </row>
    <row r="46" spans="1:20" x14ac:dyDescent="0.3">
      <c r="A46" s="254" t="s">
        <v>624</v>
      </c>
      <c r="B46" s="315" t="s">
        <v>10</v>
      </c>
      <c r="C46" s="306"/>
      <c r="D46" s="322"/>
      <c r="E46" s="306"/>
      <c r="F46" s="324" t="s">
        <v>690</v>
      </c>
      <c r="G46" s="316"/>
      <c r="H46" s="316"/>
      <c r="I46" s="316"/>
      <c r="J46" s="316"/>
      <c r="K46" s="316"/>
      <c r="L46" s="316"/>
      <c r="M46" s="316"/>
      <c r="N46" s="316"/>
      <c r="O46" s="61" t="s">
        <v>623</v>
      </c>
      <c r="P46" s="81">
        <v>60</v>
      </c>
      <c r="Q46" s="81"/>
      <c r="R46" s="104" t="s">
        <v>621</v>
      </c>
      <c r="S46" s="172" t="s">
        <v>546</v>
      </c>
      <c r="T46" s="132"/>
    </row>
    <row r="47" spans="1:20" ht="28" x14ac:dyDescent="0.3">
      <c r="A47" s="330"/>
      <c r="B47" s="316"/>
      <c r="C47" s="306"/>
      <c r="D47" s="322"/>
      <c r="E47" s="306"/>
      <c r="F47" s="322"/>
      <c r="G47" s="316"/>
      <c r="H47" s="316"/>
      <c r="I47" s="316"/>
      <c r="J47" s="316"/>
      <c r="K47" s="316"/>
      <c r="L47" s="316"/>
      <c r="M47" s="316"/>
      <c r="N47" s="316"/>
      <c r="O47" s="61" t="s">
        <v>423</v>
      </c>
      <c r="P47" s="81">
        <v>9819</v>
      </c>
      <c r="Q47" s="81"/>
      <c r="R47" s="104" t="s">
        <v>105</v>
      </c>
      <c r="S47" s="172" t="s">
        <v>546</v>
      </c>
      <c r="T47" s="132"/>
    </row>
    <row r="48" spans="1:20" ht="42" x14ac:dyDescent="0.3">
      <c r="A48" s="331"/>
      <c r="B48" s="317"/>
      <c r="C48" s="312"/>
      <c r="D48" s="323"/>
      <c r="E48" s="312"/>
      <c r="F48" s="323"/>
      <c r="G48" s="317"/>
      <c r="H48" s="317"/>
      <c r="I48" s="317"/>
      <c r="J48" s="317"/>
      <c r="K48" s="317"/>
      <c r="L48" s="317"/>
      <c r="M48" s="317"/>
      <c r="N48" s="317"/>
      <c r="O48" s="61" t="s">
        <v>370</v>
      </c>
      <c r="P48" s="81">
        <v>5</v>
      </c>
      <c r="Q48" s="81"/>
      <c r="R48" s="104" t="s">
        <v>612</v>
      </c>
      <c r="S48" s="172" t="s">
        <v>546</v>
      </c>
      <c r="T48" s="132"/>
    </row>
    <row r="49" spans="1:20" x14ac:dyDescent="0.3">
      <c r="A49" s="251" t="s">
        <v>11</v>
      </c>
      <c r="B49" s="252"/>
      <c r="C49" s="252"/>
      <c r="D49" s="252"/>
      <c r="E49" s="252"/>
      <c r="F49" s="252"/>
      <c r="G49" s="252"/>
      <c r="H49" s="252"/>
      <c r="I49" s="252"/>
      <c r="J49" s="252"/>
      <c r="K49" s="252"/>
      <c r="L49" s="252"/>
      <c r="M49" s="252"/>
      <c r="N49" s="252"/>
      <c r="O49" s="252"/>
      <c r="P49" s="252"/>
      <c r="Q49" s="252"/>
      <c r="R49" s="252"/>
      <c r="S49" s="350"/>
      <c r="T49" s="309"/>
    </row>
    <row r="50" spans="1:20" ht="20.149999999999999" customHeight="1" x14ac:dyDescent="0.3">
      <c r="A50" s="314" t="s">
        <v>626</v>
      </c>
      <c r="B50" s="343" t="s">
        <v>112</v>
      </c>
      <c r="C50" s="343">
        <f>+F50</f>
        <v>0.6</v>
      </c>
      <c r="D50" s="360"/>
      <c r="E50" s="360"/>
      <c r="F50" s="343">
        <v>0.6</v>
      </c>
      <c r="G50" s="253">
        <f>+H50+I50+J50</f>
        <v>54.3</v>
      </c>
      <c r="H50" s="253">
        <v>13.3</v>
      </c>
      <c r="I50" s="253">
        <v>29.7</v>
      </c>
      <c r="J50" s="343">
        <v>11.3</v>
      </c>
      <c r="K50" s="253">
        <f>+L50+M50+N50</f>
        <v>155.60000000000002</v>
      </c>
      <c r="L50" s="253">
        <v>19.899999999999999</v>
      </c>
      <c r="M50" s="253">
        <v>73.400000000000006</v>
      </c>
      <c r="N50" s="346">
        <f>+J50+F50+F52+F58+F64+F69+F73</f>
        <v>62.3</v>
      </c>
      <c r="O50" s="207" t="s">
        <v>627</v>
      </c>
      <c r="P50" s="174">
        <v>71</v>
      </c>
      <c r="Q50" s="124"/>
      <c r="R50" s="211" t="s">
        <v>364</v>
      </c>
      <c r="S50" s="172" t="s">
        <v>546</v>
      </c>
      <c r="T50" s="170"/>
    </row>
    <row r="51" spans="1:20" x14ac:dyDescent="0.3">
      <c r="A51" s="356"/>
      <c r="B51" s="349"/>
      <c r="C51" s="349"/>
      <c r="D51" s="361"/>
      <c r="E51" s="361"/>
      <c r="F51" s="349"/>
      <c r="G51" s="306"/>
      <c r="H51" s="306"/>
      <c r="I51" s="306"/>
      <c r="J51" s="344"/>
      <c r="K51" s="306"/>
      <c r="L51" s="306"/>
      <c r="M51" s="306"/>
      <c r="N51" s="344"/>
      <c r="O51" s="173" t="s">
        <v>628</v>
      </c>
      <c r="P51" s="174">
        <v>8</v>
      </c>
      <c r="Q51" s="124"/>
      <c r="R51" s="143"/>
      <c r="S51" s="172" t="s">
        <v>546</v>
      </c>
      <c r="T51" s="170"/>
    </row>
    <row r="52" spans="1:20" ht="37" customHeight="1" x14ac:dyDescent="0.3">
      <c r="A52" s="314" t="s">
        <v>638</v>
      </c>
      <c r="B52" s="315" t="s">
        <v>534</v>
      </c>
      <c r="C52" s="343">
        <f>+F52</f>
        <v>2.8</v>
      </c>
      <c r="D52" s="360"/>
      <c r="E52" s="360"/>
      <c r="F52" s="343">
        <v>2.8</v>
      </c>
      <c r="G52" s="306"/>
      <c r="H52" s="306"/>
      <c r="I52" s="306"/>
      <c r="J52" s="344"/>
      <c r="K52" s="306"/>
      <c r="L52" s="306"/>
      <c r="M52" s="306"/>
      <c r="N52" s="344"/>
      <c r="O52" s="173" t="s">
        <v>557</v>
      </c>
      <c r="P52" s="243">
        <v>0.50499356103580795</v>
      </c>
      <c r="Q52" s="105"/>
      <c r="R52" s="354" t="s">
        <v>746</v>
      </c>
      <c r="S52" s="172" t="s">
        <v>546</v>
      </c>
      <c r="T52" s="170"/>
    </row>
    <row r="53" spans="1:20" ht="46.5" customHeight="1" x14ac:dyDescent="0.3">
      <c r="A53" s="356"/>
      <c r="B53" s="317"/>
      <c r="C53" s="349"/>
      <c r="D53" s="361"/>
      <c r="E53" s="361"/>
      <c r="F53" s="349"/>
      <c r="G53" s="306"/>
      <c r="H53" s="306"/>
      <c r="I53" s="306"/>
      <c r="J53" s="344"/>
      <c r="K53" s="306"/>
      <c r="L53" s="306"/>
      <c r="M53" s="306"/>
      <c r="N53" s="344"/>
      <c r="O53" s="207" t="s">
        <v>558</v>
      </c>
      <c r="P53" s="80">
        <v>497.5990124634979</v>
      </c>
      <c r="Q53" s="105"/>
      <c r="R53" s="355"/>
      <c r="S53" s="172" t="s">
        <v>546</v>
      </c>
      <c r="T53" s="170"/>
    </row>
    <row r="54" spans="1:20" ht="126" customHeight="1" x14ac:dyDescent="0.3">
      <c r="A54" s="254" t="s">
        <v>157</v>
      </c>
      <c r="B54" s="253" t="s">
        <v>396</v>
      </c>
      <c r="C54" s="253">
        <v>1.8</v>
      </c>
      <c r="D54" s="253">
        <v>7.0000000000000007E-2</v>
      </c>
      <c r="E54" s="253">
        <v>1.7</v>
      </c>
      <c r="F54" s="176"/>
      <c r="G54" s="306"/>
      <c r="H54" s="306"/>
      <c r="I54" s="306"/>
      <c r="J54" s="344"/>
      <c r="K54" s="306"/>
      <c r="L54" s="306"/>
      <c r="M54" s="306"/>
      <c r="N54" s="344"/>
      <c r="O54" s="59" t="s">
        <v>453</v>
      </c>
      <c r="P54" s="59"/>
      <c r="Q54" s="105">
        <v>9929</v>
      </c>
      <c r="R54" s="59" t="s">
        <v>393</v>
      </c>
      <c r="S54" s="164"/>
      <c r="T54" s="102" t="s">
        <v>325</v>
      </c>
    </row>
    <row r="55" spans="1:20" ht="126" x14ac:dyDescent="0.3">
      <c r="A55" s="330"/>
      <c r="B55" s="306"/>
      <c r="C55" s="306"/>
      <c r="D55" s="306"/>
      <c r="E55" s="306"/>
      <c r="F55" s="175"/>
      <c r="G55" s="306"/>
      <c r="H55" s="306"/>
      <c r="I55" s="306"/>
      <c r="J55" s="344"/>
      <c r="K55" s="306"/>
      <c r="L55" s="306"/>
      <c r="M55" s="306"/>
      <c r="N55" s="344"/>
      <c r="O55" s="59" t="s">
        <v>454</v>
      </c>
      <c r="P55" s="59"/>
      <c r="Q55" s="51">
        <v>26</v>
      </c>
      <c r="R55" s="61" t="s">
        <v>391</v>
      </c>
      <c r="S55" s="166"/>
      <c r="T55" s="102" t="s">
        <v>446</v>
      </c>
    </row>
    <row r="56" spans="1:20" ht="69.650000000000006" customHeight="1" x14ac:dyDescent="0.3">
      <c r="A56" s="330"/>
      <c r="B56" s="306"/>
      <c r="C56" s="306"/>
      <c r="D56" s="306"/>
      <c r="E56" s="306"/>
      <c r="F56" s="175"/>
      <c r="G56" s="306"/>
      <c r="H56" s="306"/>
      <c r="I56" s="306"/>
      <c r="J56" s="344"/>
      <c r="K56" s="306"/>
      <c r="L56" s="306"/>
      <c r="M56" s="306"/>
      <c r="N56" s="344"/>
      <c r="O56" s="59" t="s">
        <v>390</v>
      </c>
      <c r="P56" s="59"/>
      <c r="Q56" s="51">
        <v>15</v>
      </c>
      <c r="R56" s="61" t="s">
        <v>392</v>
      </c>
      <c r="S56" s="166"/>
      <c r="T56" s="102" t="s">
        <v>326</v>
      </c>
    </row>
    <row r="57" spans="1:20" ht="56" x14ac:dyDescent="0.3">
      <c r="A57" s="331"/>
      <c r="B57" s="312"/>
      <c r="C57" s="312"/>
      <c r="D57" s="312"/>
      <c r="E57" s="312"/>
      <c r="F57" s="159"/>
      <c r="G57" s="306"/>
      <c r="H57" s="306"/>
      <c r="I57" s="306"/>
      <c r="J57" s="344"/>
      <c r="K57" s="306"/>
      <c r="L57" s="306"/>
      <c r="M57" s="306"/>
      <c r="N57" s="344"/>
      <c r="O57" s="61" t="s">
        <v>395</v>
      </c>
      <c r="P57" s="61"/>
      <c r="Q57" s="51">
        <v>4</v>
      </c>
      <c r="R57" s="61" t="s">
        <v>394</v>
      </c>
      <c r="S57" s="166"/>
      <c r="T57" s="102" t="s">
        <v>327</v>
      </c>
    </row>
    <row r="58" spans="1:20" ht="56" x14ac:dyDescent="0.3">
      <c r="A58" s="254" t="s">
        <v>170</v>
      </c>
      <c r="B58" s="256" t="s">
        <v>625</v>
      </c>
      <c r="C58" s="351">
        <f>+D58+F58+E58</f>
        <v>80.099999999999994</v>
      </c>
      <c r="D58" s="351">
        <v>6.5</v>
      </c>
      <c r="E58" s="351">
        <v>41.9</v>
      </c>
      <c r="F58" s="351">
        <v>31.7</v>
      </c>
      <c r="G58" s="306"/>
      <c r="H58" s="306"/>
      <c r="I58" s="306"/>
      <c r="J58" s="344"/>
      <c r="K58" s="306"/>
      <c r="L58" s="306"/>
      <c r="M58" s="306"/>
      <c r="N58" s="344"/>
      <c r="O58" s="51" t="s">
        <v>164</v>
      </c>
      <c r="P58" s="51"/>
      <c r="Q58" s="61" t="s">
        <v>165</v>
      </c>
      <c r="R58" s="15"/>
      <c r="S58" s="167"/>
      <c r="T58" s="132" t="s">
        <v>366</v>
      </c>
    </row>
    <row r="59" spans="1:20" x14ac:dyDescent="0.3">
      <c r="A59" s="330"/>
      <c r="B59" s="271"/>
      <c r="C59" s="352"/>
      <c r="D59" s="352"/>
      <c r="E59" s="352"/>
      <c r="F59" s="352"/>
      <c r="G59" s="306"/>
      <c r="H59" s="306"/>
      <c r="I59" s="306"/>
      <c r="J59" s="344"/>
      <c r="K59" s="306"/>
      <c r="L59" s="306"/>
      <c r="M59" s="306"/>
      <c r="N59" s="344"/>
      <c r="O59" s="51" t="s">
        <v>629</v>
      </c>
      <c r="P59" s="51" t="s">
        <v>634</v>
      </c>
      <c r="Q59" s="61"/>
      <c r="S59" s="172" t="s">
        <v>546</v>
      </c>
      <c r="T59" s="132"/>
    </row>
    <row r="60" spans="1:20" ht="28" x14ac:dyDescent="0.3">
      <c r="A60" s="330"/>
      <c r="B60" s="271"/>
      <c r="C60" s="352"/>
      <c r="D60" s="352"/>
      <c r="E60" s="352"/>
      <c r="F60" s="352"/>
      <c r="G60" s="306"/>
      <c r="H60" s="306"/>
      <c r="I60" s="306"/>
      <c r="J60" s="344"/>
      <c r="K60" s="306"/>
      <c r="L60" s="306"/>
      <c r="M60" s="306"/>
      <c r="N60" s="344"/>
      <c r="O60" s="51" t="s">
        <v>630</v>
      </c>
      <c r="P60" s="51">
        <v>86</v>
      </c>
      <c r="Q60" s="61"/>
      <c r="R60" s="61" t="s">
        <v>635</v>
      </c>
      <c r="S60" s="172" t="s">
        <v>546</v>
      </c>
      <c r="T60" s="132"/>
    </row>
    <row r="61" spans="1:20" ht="33" customHeight="1" x14ac:dyDescent="0.3">
      <c r="A61" s="330"/>
      <c r="B61" s="271"/>
      <c r="C61" s="352"/>
      <c r="D61" s="352"/>
      <c r="E61" s="352"/>
      <c r="F61" s="352"/>
      <c r="G61" s="306"/>
      <c r="H61" s="306"/>
      <c r="I61" s="306"/>
      <c r="J61" s="344"/>
      <c r="K61" s="306"/>
      <c r="L61" s="306"/>
      <c r="M61" s="306"/>
      <c r="N61" s="344"/>
      <c r="O61" s="51" t="s">
        <v>631</v>
      </c>
      <c r="P61" s="51">
        <v>47</v>
      </c>
      <c r="Q61" s="61"/>
      <c r="R61" s="61" t="s">
        <v>636</v>
      </c>
      <c r="S61" s="172" t="s">
        <v>546</v>
      </c>
      <c r="T61" s="132"/>
    </row>
    <row r="62" spans="1:20" x14ac:dyDescent="0.3">
      <c r="A62" s="330"/>
      <c r="B62" s="271"/>
      <c r="C62" s="352"/>
      <c r="D62" s="352"/>
      <c r="E62" s="352"/>
      <c r="F62" s="352"/>
      <c r="G62" s="306"/>
      <c r="H62" s="306"/>
      <c r="I62" s="306"/>
      <c r="J62" s="344"/>
      <c r="K62" s="306"/>
      <c r="L62" s="306"/>
      <c r="M62" s="306"/>
      <c r="N62" s="344"/>
      <c r="O62" s="51" t="s">
        <v>632</v>
      </c>
      <c r="P62" s="105">
        <v>11326</v>
      </c>
      <c r="Q62" s="61"/>
      <c r="R62" s="61" t="s">
        <v>637</v>
      </c>
      <c r="S62" s="172" t="s">
        <v>546</v>
      </c>
      <c r="T62" s="132"/>
    </row>
    <row r="63" spans="1:20" x14ac:dyDescent="0.3">
      <c r="A63" s="331"/>
      <c r="B63" s="284"/>
      <c r="C63" s="353"/>
      <c r="D63" s="353"/>
      <c r="E63" s="353"/>
      <c r="F63" s="353"/>
      <c r="G63" s="306"/>
      <c r="H63" s="306"/>
      <c r="I63" s="306"/>
      <c r="J63" s="344"/>
      <c r="K63" s="306"/>
      <c r="L63" s="306"/>
      <c r="M63" s="306"/>
      <c r="N63" s="344"/>
      <c r="O63" s="51" t="s">
        <v>633</v>
      </c>
      <c r="P63" s="51">
        <v>99.97</v>
      </c>
      <c r="Q63" s="61"/>
      <c r="R63" s="61" t="s">
        <v>637</v>
      </c>
      <c r="S63" s="172" t="s">
        <v>546</v>
      </c>
      <c r="T63" s="132"/>
    </row>
    <row r="64" spans="1:20" ht="42" customHeight="1" x14ac:dyDescent="0.3">
      <c r="A64" s="254" t="s">
        <v>170</v>
      </c>
      <c r="B64" s="253" t="s">
        <v>639</v>
      </c>
      <c r="C64" s="351">
        <f>+F64</f>
        <v>2.8</v>
      </c>
      <c r="D64" s="351"/>
      <c r="E64" s="351"/>
      <c r="F64" s="351">
        <v>2.8</v>
      </c>
      <c r="G64" s="306"/>
      <c r="H64" s="306"/>
      <c r="I64" s="306"/>
      <c r="J64" s="344"/>
      <c r="K64" s="306"/>
      <c r="L64" s="306"/>
      <c r="M64" s="306"/>
      <c r="N64" s="344"/>
      <c r="O64" s="61" t="s">
        <v>640</v>
      </c>
      <c r="P64" s="61">
        <v>47</v>
      </c>
      <c r="Q64" s="61"/>
      <c r="R64" s="61" t="s">
        <v>645</v>
      </c>
      <c r="S64" s="172" t="s">
        <v>546</v>
      </c>
      <c r="T64" s="132"/>
    </row>
    <row r="65" spans="1:20" ht="56" x14ac:dyDescent="0.3">
      <c r="A65" s="330"/>
      <c r="B65" s="306"/>
      <c r="C65" s="352"/>
      <c r="D65" s="352"/>
      <c r="E65" s="352"/>
      <c r="F65" s="352"/>
      <c r="G65" s="306"/>
      <c r="H65" s="306"/>
      <c r="I65" s="306"/>
      <c r="J65" s="344"/>
      <c r="K65" s="306"/>
      <c r="L65" s="306"/>
      <c r="M65" s="306"/>
      <c r="N65" s="344"/>
      <c r="O65" s="61" t="s">
        <v>641</v>
      </c>
      <c r="P65" s="61">
        <v>36</v>
      </c>
      <c r="Q65" s="61"/>
      <c r="R65" s="61" t="s">
        <v>646</v>
      </c>
      <c r="S65" s="172" t="s">
        <v>546</v>
      </c>
      <c r="T65" s="132"/>
    </row>
    <row r="66" spans="1:20" ht="42" x14ac:dyDescent="0.3">
      <c r="A66" s="330"/>
      <c r="B66" s="306"/>
      <c r="C66" s="352"/>
      <c r="D66" s="352"/>
      <c r="E66" s="352"/>
      <c r="F66" s="352"/>
      <c r="G66" s="306"/>
      <c r="H66" s="306"/>
      <c r="I66" s="306"/>
      <c r="J66" s="344"/>
      <c r="K66" s="306"/>
      <c r="L66" s="306"/>
      <c r="M66" s="306"/>
      <c r="N66" s="344"/>
      <c r="O66" s="61" t="s">
        <v>642</v>
      </c>
      <c r="P66" s="61">
        <v>47</v>
      </c>
      <c r="Q66" s="61"/>
      <c r="R66" s="61" t="s">
        <v>645</v>
      </c>
      <c r="S66" s="172" t="s">
        <v>546</v>
      </c>
      <c r="T66" s="132"/>
    </row>
    <row r="67" spans="1:20" ht="28" x14ac:dyDescent="0.3">
      <c r="A67" s="330"/>
      <c r="B67" s="306"/>
      <c r="C67" s="352"/>
      <c r="D67" s="352"/>
      <c r="E67" s="352"/>
      <c r="F67" s="352"/>
      <c r="G67" s="306"/>
      <c r="H67" s="306"/>
      <c r="I67" s="306"/>
      <c r="J67" s="344"/>
      <c r="K67" s="306"/>
      <c r="L67" s="306"/>
      <c r="M67" s="306"/>
      <c r="N67" s="344"/>
      <c r="O67" s="61" t="s">
        <v>643</v>
      </c>
      <c r="P67" s="61">
        <v>36</v>
      </c>
      <c r="Q67" s="61"/>
      <c r="R67" s="61" t="s">
        <v>647</v>
      </c>
      <c r="S67" s="172" t="s">
        <v>546</v>
      </c>
      <c r="T67" s="132"/>
    </row>
    <row r="68" spans="1:20" ht="28" x14ac:dyDescent="0.3">
      <c r="A68" s="330"/>
      <c r="B68" s="306"/>
      <c r="C68" s="353"/>
      <c r="D68" s="353"/>
      <c r="E68" s="353"/>
      <c r="F68" s="353"/>
      <c r="G68" s="306"/>
      <c r="H68" s="306"/>
      <c r="I68" s="306"/>
      <c r="J68" s="344"/>
      <c r="K68" s="306"/>
      <c r="L68" s="306"/>
      <c r="M68" s="306"/>
      <c r="N68" s="344"/>
      <c r="O68" s="61" t="s">
        <v>629</v>
      </c>
      <c r="P68" s="61" t="s">
        <v>644</v>
      </c>
      <c r="Q68" s="61"/>
      <c r="R68" s="61" t="s">
        <v>648</v>
      </c>
      <c r="S68" s="172" t="s">
        <v>546</v>
      </c>
      <c r="T68" s="132"/>
    </row>
    <row r="69" spans="1:20" ht="19" customHeight="1" x14ac:dyDescent="0.3">
      <c r="A69" s="357" t="s">
        <v>658</v>
      </c>
      <c r="B69" s="253" t="s">
        <v>649</v>
      </c>
      <c r="C69" s="351">
        <f>+F69</f>
        <v>3.8</v>
      </c>
      <c r="D69" s="351"/>
      <c r="E69" s="351"/>
      <c r="F69" s="351">
        <f>+'1. Recap'!G85+'1. Recap'!G78</f>
        <v>3.8</v>
      </c>
      <c r="G69" s="306"/>
      <c r="H69" s="306"/>
      <c r="I69" s="306"/>
      <c r="J69" s="344"/>
      <c r="K69" s="306"/>
      <c r="L69" s="306"/>
      <c r="M69" s="306"/>
      <c r="N69" s="344"/>
      <c r="O69" s="61" t="s">
        <v>650</v>
      </c>
      <c r="P69" s="61">
        <v>43</v>
      </c>
      <c r="Q69" s="244"/>
      <c r="R69" s="61"/>
      <c r="S69" s="172" t="s">
        <v>546</v>
      </c>
      <c r="T69" s="132"/>
    </row>
    <row r="70" spans="1:20" ht="28" x14ac:dyDescent="0.3">
      <c r="A70" s="358"/>
      <c r="B70" s="306"/>
      <c r="C70" s="352"/>
      <c r="D70" s="352"/>
      <c r="E70" s="352"/>
      <c r="F70" s="352"/>
      <c r="G70" s="306"/>
      <c r="H70" s="306"/>
      <c r="I70" s="306"/>
      <c r="J70" s="344"/>
      <c r="K70" s="306"/>
      <c r="L70" s="306"/>
      <c r="M70" s="306"/>
      <c r="N70" s="344"/>
      <c r="O70" s="61" t="s">
        <v>651</v>
      </c>
      <c r="P70" s="81">
        <v>9160</v>
      </c>
      <c r="Q70" s="105"/>
      <c r="R70" s="61" t="s">
        <v>604</v>
      </c>
      <c r="S70" s="172" t="s">
        <v>546</v>
      </c>
      <c r="T70" s="132"/>
    </row>
    <row r="71" spans="1:20" ht="28" x14ac:dyDescent="0.3">
      <c r="A71" s="358"/>
      <c r="B71" s="306"/>
      <c r="C71" s="352"/>
      <c r="D71" s="352"/>
      <c r="E71" s="352"/>
      <c r="F71" s="352"/>
      <c r="G71" s="306"/>
      <c r="H71" s="306"/>
      <c r="I71" s="306"/>
      <c r="J71" s="344"/>
      <c r="K71" s="306"/>
      <c r="L71" s="306"/>
      <c r="M71" s="306"/>
      <c r="N71" s="344"/>
      <c r="O71" s="61" t="s">
        <v>652</v>
      </c>
      <c r="P71" s="61">
        <v>3</v>
      </c>
      <c r="Q71" s="105"/>
      <c r="R71" s="61"/>
      <c r="S71" s="172" t="s">
        <v>546</v>
      </c>
      <c r="T71" s="132"/>
    </row>
    <row r="72" spans="1:20" ht="33" customHeight="1" x14ac:dyDescent="0.3">
      <c r="A72" s="359"/>
      <c r="B72" s="312"/>
      <c r="C72" s="353"/>
      <c r="D72" s="353"/>
      <c r="E72" s="353"/>
      <c r="F72" s="353"/>
      <c r="G72" s="306"/>
      <c r="H72" s="306"/>
      <c r="I72" s="306"/>
      <c r="J72" s="344"/>
      <c r="K72" s="306"/>
      <c r="L72" s="306"/>
      <c r="M72" s="306"/>
      <c r="N72" s="344"/>
      <c r="O72" s="61" t="s">
        <v>653</v>
      </c>
      <c r="P72" s="61">
        <v>297</v>
      </c>
      <c r="Q72" s="105"/>
      <c r="R72" s="61" t="s">
        <v>654</v>
      </c>
      <c r="S72" s="172" t="s">
        <v>546</v>
      </c>
      <c r="T72" s="132"/>
    </row>
    <row r="73" spans="1:20" ht="42" x14ac:dyDescent="0.3">
      <c r="A73" s="254" t="s">
        <v>545</v>
      </c>
      <c r="B73" s="253" t="s">
        <v>115</v>
      </c>
      <c r="C73" s="351">
        <f>+F73</f>
        <v>9.3000000000000007</v>
      </c>
      <c r="D73" s="351"/>
      <c r="E73" s="351"/>
      <c r="F73" s="351">
        <v>9.3000000000000007</v>
      </c>
      <c r="G73" s="306"/>
      <c r="H73" s="306"/>
      <c r="I73" s="306"/>
      <c r="J73" s="344"/>
      <c r="K73" s="306"/>
      <c r="L73" s="306"/>
      <c r="M73" s="306"/>
      <c r="N73" s="344"/>
      <c r="O73" s="61" t="s">
        <v>655</v>
      </c>
      <c r="P73" s="51">
        <v>6</v>
      </c>
      <c r="Q73" s="245"/>
      <c r="R73" s="61" t="s">
        <v>656</v>
      </c>
      <c r="S73" s="172" t="s">
        <v>546</v>
      </c>
      <c r="T73" s="132"/>
    </row>
    <row r="74" spans="1:20" ht="112" x14ac:dyDescent="0.3">
      <c r="A74" s="331"/>
      <c r="B74" s="312"/>
      <c r="C74" s="353"/>
      <c r="D74" s="353"/>
      <c r="E74" s="353"/>
      <c r="F74" s="353"/>
      <c r="G74" s="312"/>
      <c r="H74" s="312"/>
      <c r="I74" s="312"/>
      <c r="J74" s="349"/>
      <c r="K74" s="312"/>
      <c r="L74" s="312"/>
      <c r="M74" s="312"/>
      <c r="N74" s="349"/>
      <c r="O74" s="61" t="s">
        <v>551</v>
      </c>
      <c r="P74" s="51">
        <v>683</v>
      </c>
      <c r="Q74" s="105"/>
      <c r="R74" s="61" t="s">
        <v>657</v>
      </c>
      <c r="S74" s="172" t="s">
        <v>546</v>
      </c>
      <c r="T74" s="132"/>
    </row>
    <row r="75" spans="1:20" x14ac:dyDescent="0.3">
      <c r="A75" s="251" t="s">
        <v>32</v>
      </c>
      <c r="B75" s="252"/>
      <c r="C75" s="252"/>
      <c r="D75" s="252"/>
      <c r="E75" s="252"/>
      <c r="F75" s="252"/>
      <c r="G75" s="252"/>
      <c r="H75" s="252"/>
      <c r="I75" s="252"/>
      <c r="J75" s="252"/>
      <c r="K75" s="252"/>
      <c r="L75" s="252"/>
      <c r="M75" s="252"/>
      <c r="N75" s="252"/>
      <c r="O75" s="252"/>
      <c r="P75" s="252"/>
      <c r="Q75" s="252"/>
      <c r="R75" s="252"/>
      <c r="S75" s="350"/>
      <c r="T75" s="309"/>
    </row>
    <row r="76" spans="1:20" ht="58" customHeight="1" x14ac:dyDescent="0.3">
      <c r="A76" s="250" t="s">
        <v>311</v>
      </c>
      <c r="B76" s="249" t="s">
        <v>518</v>
      </c>
      <c r="C76" s="249">
        <f>+D76+E76+F76</f>
        <v>152.19999999999999</v>
      </c>
      <c r="D76" s="253"/>
      <c r="E76" s="253">
        <v>116.6</v>
      </c>
      <c r="F76" s="253">
        <v>35.6</v>
      </c>
      <c r="G76" s="253">
        <f>+H76+I76+J76</f>
        <v>15.100000000000001</v>
      </c>
      <c r="H76" s="253">
        <v>4.5999999999999996</v>
      </c>
      <c r="I76" s="253">
        <v>2.2000000000000002</v>
      </c>
      <c r="J76" s="253">
        <v>8.3000000000000007</v>
      </c>
      <c r="K76" s="253">
        <f>+L76+M76+N76</f>
        <v>226.1</v>
      </c>
      <c r="L76" s="253">
        <v>4.5999999999999996</v>
      </c>
      <c r="M76" s="253">
        <f>+I76+E76+E81</f>
        <v>119</v>
      </c>
      <c r="N76" s="253">
        <f>+J76+F76+F79+F81</f>
        <v>102.5</v>
      </c>
      <c r="O76" s="61" t="s">
        <v>659</v>
      </c>
      <c r="P76" s="81">
        <v>908.14854507419523</v>
      </c>
      <c r="Q76" s="133">
        <v>5016</v>
      </c>
      <c r="R76" s="59" t="s">
        <v>747</v>
      </c>
      <c r="S76" s="172" t="s">
        <v>546</v>
      </c>
      <c r="T76" s="102" t="s">
        <v>482</v>
      </c>
    </row>
    <row r="77" spans="1:20" ht="56" x14ac:dyDescent="0.3">
      <c r="A77" s="250"/>
      <c r="B77" s="249"/>
      <c r="C77" s="249"/>
      <c r="D77" s="306"/>
      <c r="E77" s="306"/>
      <c r="F77" s="306"/>
      <c r="G77" s="306"/>
      <c r="H77" s="306"/>
      <c r="I77" s="306"/>
      <c r="J77" s="306"/>
      <c r="K77" s="306"/>
      <c r="L77" s="306"/>
      <c r="M77" s="306"/>
      <c r="N77" s="306"/>
      <c r="O77" s="61" t="s">
        <v>660</v>
      </c>
      <c r="P77" s="81">
        <v>1943.138400032662</v>
      </c>
      <c r="Q77" s="133">
        <v>10882</v>
      </c>
      <c r="R77" s="59" t="s">
        <v>748</v>
      </c>
      <c r="S77" s="172" t="s">
        <v>546</v>
      </c>
      <c r="T77" s="102" t="s">
        <v>483</v>
      </c>
    </row>
    <row r="78" spans="1:20" ht="70" x14ac:dyDescent="0.3">
      <c r="A78" s="250"/>
      <c r="B78" s="249"/>
      <c r="C78" s="255"/>
      <c r="D78" s="312"/>
      <c r="E78" s="312"/>
      <c r="F78" s="312"/>
      <c r="G78" s="306"/>
      <c r="H78" s="306"/>
      <c r="I78" s="306"/>
      <c r="J78" s="306"/>
      <c r="K78" s="306"/>
      <c r="L78" s="306"/>
      <c r="M78" s="306"/>
      <c r="N78" s="306"/>
      <c r="O78" s="61" t="s">
        <v>661</v>
      </c>
      <c r="P78" s="86">
        <v>12.684130988427169</v>
      </c>
      <c r="Q78" s="133">
        <v>142</v>
      </c>
      <c r="R78" s="61" t="s">
        <v>749</v>
      </c>
      <c r="S78" s="172" t="s">
        <v>546</v>
      </c>
      <c r="T78" s="102" t="s">
        <v>484</v>
      </c>
    </row>
    <row r="79" spans="1:20" ht="56.15" customHeight="1" x14ac:dyDescent="0.3">
      <c r="A79" s="254" t="s">
        <v>667</v>
      </c>
      <c r="B79" s="253" t="s">
        <v>662</v>
      </c>
      <c r="C79" s="256">
        <f>+F79</f>
        <v>58.5</v>
      </c>
      <c r="D79" s="306"/>
      <c r="E79" s="306"/>
      <c r="F79" s="253">
        <v>58.5</v>
      </c>
      <c r="G79" s="306"/>
      <c r="H79" s="306"/>
      <c r="I79" s="306"/>
      <c r="J79" s="306"/>
      <c r="K79" s="306"/>
      <c r="L79" s="306"/>
      <c r="M79" s="306"/>
      <c r="N79" s="306"/>
      <c r="O79" s="61" t="s">
        <v>663</v>
      </c>
      <c r="P79" s="81">
        <v>5138</v>
      </c>
      <c r="Q79" s="133"/>
      <c r="R79" s="61" t="s">
        <v>665</v>
      </c>
      <c r="S79" s="172" t="s">
        <v>546</v>
      </c>
      <c r="T79" s="102"/>
    </row>
    <row r="80" spans="1:20" ht="98" x14ac:dyDescent="0.3">
      <c r="A80" s="331"/>
      <c r="B80" s="312"/>
      <c r="C80" s="284"/>
      <c r="D80" s="312"/>
      <c r="E80" s="312"/>
      <c r="F80" s="312"/>
      <c r="G80" s="306"/>
      <c r="H80" s="306"/>
      <c r="I80" s="306"/>
      <c r="J80" s="306"/>
      <c r="K80" s="306"/>
      <c r="L80" s="306"/>
      <c r="M80" s="306"/>
      <c r="N80" s="306"/>
      <c r="O80" s="61" t="s">
        <v>664</v>
      </c>
      <c r="P80" s="81">
        <v>9015</v>
      </c>
      <c r="Q80" s="133"/>
      <c r="R80" s="61" t="s">
        <v>666</v>
      </c>
      <c r="S80" s="172" t="s">
        <v>546</v>
      </c>
      <c r="T80" s="102"/>
    </row>
    <row r="81" spans="1:20" ht="42" x14ac:dyDescent="0.3">
      <c r="A81" s="180" t="s">
        <v>691</v>
      </c>
      <c r="B81" s="159" t="s">
        <v>708</v>
      </c>
      <c r="C81" s="179">
        <f>+E81+F81</f>
        <v>0.30000000000000004</v>
      </c>
      <c r="D81" s="159"/>
      <c r="E81" s="159">
        <v>0.2</v>
      </c>
      <c r="F81" s="159">
        <v>0.1</v>
      </c>
      <c r="G81" s="312"/>
      <c r="H81" s="312"/>
      <c r="I81" s="312"/>
      <c r="J81" s="312"/>
      <c r="K81" s="312"/>
      <c r="L81" s="312"/>
      <c r="M81" s="312"/>
      <c r="N81" s="312"/>
      <c r="O81" s="61"/>
      <c r="P81" s="81"/>
      <c r="Q81" s="133"/>
      <c r="R81" s="61"/>
      <c r="S81" s="189"/>
      <c r="T81" s="102"/>
    </row>
    <row r="82" spans="1:20" x14ac:dyDescent="0.3">
      <c r="A82" s="251" t="s">
        <v>15</v>
      </c>
      <c r="B82" s="252"/>
      <c r="C82" s="252"/>
      <c r="D82" s="252"/>
      <c r="E82" s="252"/>
      <c r="F82" s="252"/>
      <c r="G82" s="252"/>
      <c r="H82" s="252"/>
      <c r="I82" s="252"/>
      <c r="J82" s="252"/>
      <c r="K82" s="252"/>
      <c r="L82" s="252"/>
      <c r="M82" s="252"/>
      <c r="N82" s="252"/>
      <c r="O82" s="252"/>
      <c r="P82" s="252"/>
      <c r="Q82" s="252"/>
      <c r="R82" s="252"/>
      <c r="S82" s="350"/>
      <c r="T82" s="309"/>
    </row>
    <row r="83" spans="1:20" ht="45" customHeight="1" x14ac:dyDescent="0.3">
      <c r="A83" s="177" t="s">
        <v>669</v>
      </c>
      <c r="B83" s="158" t="s">
        <v>398</v>
      </c>
      <c r="C83" s="181">
        <f>+F83</f>
        <v>2</v>
      </c>
      <c r="D83" s="182"/>
      <c r="E83" s="182"/>
      <c r="F83" s="182">
        <v>2</v>
      </c>
      <c r="G83" s="253">
        <f>+H83+I83+J83</f>
        <v>29.6</v>
      </c>
      <c r="H83" s="253">
        <v>5</v>
      </c>
      <c r="I83" s="253">
        <v>10.9</v>
      </c>
      <c r="J83" s="343">
        <v>13.7</v>
      </c>
      <c r="K83" s="351">
        <f>+L83+M83+N83</f>
        <v>67.44</v>
      </c>
      <c r="L83" s="253">
        <v>6.9</v>
      </c>
      <c r="M83" s="253">
        <v>31.3</v>
      </c>
      <c r="N83" s="346">
        <f>+J83+F83+F86+F89+F91+F99+F101+F103</f>
        <v>29.24</v>
      </c>
      <c r="O83" s="67" t="s">
        <v>668</v>
      </c>
      <c r="P83" s="126">
        <v>1512</v>
      </c>
      <c r="Q83" s="143"/>
      <c r="R83" s="207" t="s">
        <v>137</v>
      </c>
      <c r="S83" s="172" t="s">
        <v>546</v>
      </c>
      <c r="T83" s="170"/>
    </row>
    <row r="84" spans="1:20" ht="70" x14ac:dyDescent="0.3">
      <c r="A84" s="250" t="s">
        <v>576</v>
      </c>
      <c r="B84" s="249" t="s">
        <v>406</v>
      </c>
      <c r="C84" s="249">
        <v>16.2</v>
      </c>
      <c r="D84" s="253"/>
      <c r="E84" s="253">
        <v>16.2</v>
      </c>
      <c r="F84" s="176"/>
      <c r="G84" s="306"/>
      <c r="H84" s="306"/>
      <c r="I84" s="306"/>
      <c r="J84" s="344"/>
      <c r="K84" s="352"/>
      <c r="L84" s="306"/>
      <c r="M84" s="306"/>
      <c r="N84" s="347"/>
      <c r="O84" s="67" t="s">
        <v>405</v>
      </c>
      <c r="P84" s="67"/>
      <c r="Q84" s="98">
        <v>142317</v>
      </c>
      <c r="R84" s="67" t="s">
        <v>361</v>
      </c>
      <c r="S84" s="168"/>
      <c r="T84" s="102" t="s">
        <v>168</v>
      </c>
    </row>
    <row r="85" spans="1:20" ht="70" x14ac:dyDescent="0.3">
      <c r="A85" s="250"/>
      <c r="B85" s="249"/>
      <c r="C85" s="255"/>
      <c r="D85" s="312"/>
      <c r="E85" s="312"/>
      <c r="F85" s="159"/>
      <c r="G85" s="306"/>
      <c r="H85" s="306"/>
      <c r="I85" s="306"/>
      <c r="J85" s="344"/>
      <c r="K85" s="352"/>
      <c r="L85" s="306"/>
      <c r="M85" s="306"/>
      <c r="N85" s="347"/>
      <c r="O85" s="61" t="s">
        <v>166</v>
      </c>
      <c r="P85" s="61"/>
      <c r="Q85" s="99">
        <v>34</v>
      </c>
      <c r="R85" s="61" t="s">
        <v>362</v>
      </c>
      <c r="S85" s="166"/>
      <c r="T85" s="102" t="s">
        <v>168</v>
      </c>
    </row>
    <row r="86" spans="1:20" x14ac:dyDescent="0.3">
      <c r="A86" s="254" t="s">
        <v>672</v>
      </c>
      <c r="B86" s="253" t="s">
        <v>671</v>
      </c>
      <c r="C86" s="255">
        <f>+F86</f>
        <v>0.04</v>
      </c>
      <c r="D86" s="253"/>
      <c r="E86" s="253"/>
      <c r="F86" s="253">
        <v>0.04</v>
      </c>
      <c r="G86" s="306"/>
      <c r="H86" s="306"/>
      <c r="I86" s="306"/>
      <c r="J86" s="344"/>
      <c r="K86" s="352"/>
      <c r="L86" s="306"/>
      <c r="M86" s="306"/>
      <c r="N86" s="347"/>
      <c r="O86" s="61" t="s">
        <v>673</v>
      </c>
      <c r="P86" s="81">
        <v>82700</v>
      </c>
      <c r="Q86" s="99"/>
      <c r="R86" s="61" t="s">
        <v>328</v>
      </c>
      <c r="S86" s="172" t="s">
        <v>546</v>
      </c>
      <c r="T86" s="132"/>
    </row>
    <row r="87" spans="1:20" ht="44.5" customHeight="1" x14ac:dyDescent="0.3">
      <c r="A87" s="330"/>
      <c r="B87" s="306"/>
      <c r="C87" s="255"/>
      <c r="D87" s="306"/>
      <c r="E87" s="306"/>
      <c r="F87" s="306"/>
      <c r="G87" s="306"/>
      <c r="H87" s="306"/>
      <c r="I87" s="306"/>
      <c r="J87" s="344"/>
      <c r="K87" s="352"/>
      <c r="L87" s="306"/>
      <c r="M87" s="306"/>
      <c r="N87" s="347"/>
      <c r="O87" s="61" t="s">
        <v>579</v>
      </c>
      <c r="P87" s="61">
        <v>43</v>
      </c>
      <c r="Q87" s="99"/>
      <c r="R87" s="61" t="s">
        <v>675</v>
      </c>
      <c r="S87" s="172" t="s">
        <v>546</v>
      </c>
      <c r="T87" s="132"/>
    </row>
    <row r="88" spans="1:20" ht="28" x14ac:dyDescent="0.3">
      <c r="A88" s="331"/>
      <c r="B88" s="312"/>
      <c r="C88" s="255"/>
      <c r="D88" s="312"/>
      <c r="E88" s="312"/>
      <c r="F88" s="312"/>
      <c r="G88" s="306"/>
      <c r="H88" s="306"/>
      <c r="I88" s="306"/>
      <c r="J88" s="344"/>
      <c r="K88" s="352"/>
      <c r="L88" s="306"/>
      <c r="M88" s="306"/>
      <c r="N88" s="347"/>
      <c r="O88" s="61" t="s">
        <v>674</v>
      </c>
      <c r="P88" s="81">
        <v>6830</v>
      </c>
      <c r="Q88" s="99"/>
      <c r="R88" s="61" t="s">
        <v>352</v>
      </c>
      <c r="S88" s="172" t="s">
        <v>546</v>
      </c>
      <c r="T88" s="132"/>
    </row>
    <row r="89" spans="1:20" ht="57.65" customHeight="1" x14ac:dyDescent="0.3">
      <c r="A89" s="254" t="s">
        <v>590</v>
      </c>
      <c r="B89" s="253" t="s">
        <v>676</v>
      </c>
      <c r="C89" s="255">
        <f>+F89</f>
        <v>2.9</v>
      </c>
      <c r="D89" s="249"/>
      <c r="E89" s="253"/>
      <c r="F89" s="253">
        <v>2.9</v>
      </c>
      <c r="G89" s="306"/>
      <c r="H89" s="306"/>
      <c r="I89" s="306"/>
      <c r="J89" s="344"/>
      <c r="K89" s="352"/>
      <c r="L89" s="306"/>
      <c r="M89" s="306"/>
      <c r="N89" s="347"/>
      <c r="O89" s="61" t="s">
        <v>579</v>
      </c>
      <c r="P89" s="81">
        <v>56</v>
      </c>
      <c r="Q89" s="99"/>
      <c r="R89" s="61" t="s">
        <v>677</v>
      </c>
      <c r="S89" s="172" t="s">
        <v>546</v>
      </c>
      <c r="T89" s="132"/>
    </row>
    <row r="90" spans="1:20" ht="28" x14ac:dyDescent="0.3">
      <c r="A90" s="331"/>
      <c r="B90" s="312"/>
      <c r="C90" s="255"/>
      <c r="D90" s="249"/>
      <c r="E90" s="312"/>
      <c r="F90" s="312"/>
      <c r="G90" s="306"/>
      <c r="H90" s="306"/>
      <c r="I90" s="306"/>
      <c r="J90" s="344"/>
      <c r="K90" s="352"/>
      <c r="L90" s="306"/>
      <c r="M90" s="306"/>
      <c r="N90" s="347"/>
      <c r="O90" s="61" t="s">
        <v>674</v>
      </c>
      <c r="P90" s="81">
        <v>266641</v>
      </c>
      <c r="Q90" s="99"/>
      <c r="R90" s="61" t="s">
        <v>120</v>
      </c>
      <c r="S90" s="172" t="s">
        <v>546</v>
      </c>
      <c r="T90" s="132"/>
    </row>
    <row r="91" spans="1:20" ht="84" customHeight="1" x14ac:dyDescent="0.3">
      <c r="A91" s="58" t="s">
        <v>590</v>
      </c>
      <c r="B91" s="74" t="s">
        <v>407</v>
      </c>
      <c r="C91" s="253">
        <f>+D91+E91+F91</f>
        <v>11.6</v>
      </c>
      <c r="D91" s="253">
        <v>1.9</v>
      </c>
      <c r="E91" s="253">
        <v>4.2</v>
      </c>
      <c r="F91" s="74">
        <v>5.5</v>
      </c>
      <c r="G91" s="306"/>
      <c r="H91" s="306"/>
      <c r="I91" s="306"/>
      <c r="J91" s="344"/>
      <c r="K91" s="352"/>
      <c r="L91" s="306"/>
      <c r="M91" s="306"/>
      <c r="N91" s="347"/>
      <c r="O91" s="59" t="s">
        <v>670</v>
      </c>
      <c r="P91" s="59">
        <v>97</v>
      </c>
      <c r="Q91" s="112">
        <v>98.406432397528803</v>
      </c>
      <c r="R91" s="59" t="s">
        <v>705</v>
      </c>
      <c r="S91" s="172" t="s">
        <v>546</v>
      </c>
      <c r="T91" s="132" t="s">
        <v>546</v>
      </c>
    </row>
    <row r="92" spans="1:20" ht="73" customHeight="1" x14ac:dyDescent="0.3">
      <c r="A92" s="58" t="s">
        <v>131</v>
      </c>
      <c r="B92" s="74" t="s">
        <v>408</v>
      </c>
      <c r="C92" s="306"/>
      <c r="D92" s="306"/>
      <c r="E92" s="306"/>
      <c r="F92" s="249"/>
      <c r="G92" s="306"/>
      <c r="H92" s="306"/>
      <c r="I92" s="306"/>
      <c r="J92" s="344"/>
      <c r="K92" s="352"/>
      <c r="L92" s="306"/>
      <c r="M92" s="306"/>
      <c r="N92" s="347"/>
      <c r="O92" s="59" t="s">
        <v>83</v>
      </c>
      <c r="P92" s="134"/>
      <c r="Q92" s="112">
        <v>95.834584040494207</v>
      </c>
      <c r="R92" s="59" t="s">
        <v>705</v>
      </c>
      <c r="S92" s="164"/>
      <c r="T92" s="132" t="s">
        <v>546</v>
      </c>
    </row>
    <row r="93" spans="1:20" ht="60.65" customHeight="1" x14ac:dyDescent="0.3">
      <c r="A93" s="250" t="s">
        <v>131</v>
      </c>
      <c r="B93" s="249" t="s">
        <v>409</v>
      </c>
      <c r="C93" s="306"/>
      <c r="D93" s="306"/>
      <c r="E93" s="306"/>
      <c r="F93" s="249"/>
      <c r="G93" s="306"/>
      <c r="H93" s="306"/>
      <c r="I93" s="306"/>
      <c r="J93" s="344"/>
      <c r="K93" s="352"/>
      <c r="L93" s="306"/>
      <c r="M93" s="306"/>
      <c r="N93" s="347"/>
      <c r="O93" s="59" t="s">
        <v>83</v>
      </c>
      <c r="P93" s="134"/>
      <c r="Q93" s="112">
        <v>97.882382686775202</v>
      </c>
      <c r="R93" s="59" t="s">
        <v>700</v>
      </c>
      <c r="S93" s="164"/>
      <c r="T93" s="132" t="s">
        <v>546</v>
      </c>
    </row>
    <row r="94" spans="1:20" ht="31" customHeight="1" x14ac:dyDescent="0.3">
      <c r="A94" s="250"/>
      <c r="B94" s="249"/>
      <c r="C94" s="306"/>
      <c r="D94" s="306"/>
      <c r="E94" s="306"/>
      <c r="F94" s="249"/>
      <c r="G94" s="306"/>
      <c r="H94" s="306"/>
      <c r="I94" s="306"/>
      <c r="J94" s="344"/>
      <c r="K94" s="352"/>
      <c r="L94" s="306"/>
      <c r="M94" s="306"/>
      <c r="N94" s="347"/>
      <c r="O94" s="59" t="s">
        <v>378</v>
      </c>
      <c r="P94" s="134"/>
      <c r="Q94" s="109">
        <v>11598.62</v>
      </c>
      <c r="R94" s="59" t="s">
        <v>120</v>
      </c>
      <c r="S94" s="164"/>
      <c r="T94" s="132" t="s">
        <v>546</v>
      </c>
    </row>
    <row r="95" spans="1:20" ht="59.5" customHeight="1" x14ac:dyDescent="0.3">
      <c r="A95" s="250" t="s">
        <v>131</v>
      </c>
      <c r="B95" s="249" t="s">
        <v>410</v>
      </c>
      <c r="C95" s="306"/>
      <c r="D95" s="306"/>
      <c r="E95" s="306"/>
      <c r="F95" s="249"/>
      <c r="G95" s="306"/>
      <c r="H95" s="306"/>
      <c r="I95" s="306"/>
      <c r="J95" s="344"/>
      <c r="K95" s="352"/>
      <c r="L95" s="306"/>
      <c r="M95" s="306"/>
      <c r="N95" s="347"/>
      <c r="O95" s="59" t="s">
        <v>83</v>
      </c>
      <c r="P95" s="134"/>
      <c r="Q95" s="112">
        <v>61.3293489170035</v>
      </c>
      <c r="R95" s="59" t="s">
        <v>700</v>
      </c>
      <c r="S95" s="164"/>
      <c r="T95" s="132" t="s">
        <v>546</v>
      </c>
    </row>
    <row r="96" spans="1:20" ht="29.5" customHeight="1" x14ac:dyDescent="0.3">
      <c r="A96" s="250"/>
      <c r="B96" s="249"/>
      <c r="C96" s="306"/>
      <c r="D96" s="306"/>
      <c r="E96" s="306"/>
      <c r="F96" s="249"/>
      <c r="G96" s="306"/>
      <c r="H96" s="306"/>
      <c r="I96" s="306"/>
      <c r="J96" s="344"/>
      <c r="K96" s="352"/>
      <c r="L96" s="306"/>
      <c r="M96" s="306"/>
      <c r="N96" s="347"/>
      <c r="O96" s="59" t="s">
        <v>378</v>
      </c>
      <c r="P96" s="134"/>
      <c r="Q96" s="109">
        <v>45956.495999999999</v>
      </c>
      <c r="R96" s="59" t="s">
        <v>120</v>
      </c>
      <c r="S96" s="164"/>
      <c r="T96" s="132" t="s">
        <v>546</v>
      </c>
    </row>
    <row r="97" spans="1:20" ht="59.15" customHeight="1" x14ac:dyDescent="0.3">
      <c r="A97" s="254" t="s">
        <v>131</v>
      </c>
      <c r="B97" s="256" t="s">
        <v>411</v>
      </c>
      <c r="C97" s="306"/>
      <c r="D97" s="306"/>
      <c r="E97" s="306"/>
      <c r="F97" s="249"/>
      <c r="G97" s="306"/>
      <c r="H97" s="306"/>
      <c r="I97" s="306"/>
      <c r="J97" s="344"/>
      <c r="K97" s="352"/>
      <c r="L97" s="306"/>
      <c r="M97" s="306"/>
      <c r="N97" s="347"/>
      <c r="O97" s="59" t="s">
        <v>83</v>
      </c>
      <c r="P97" s="134"/>
      <c r="Q97" s="112">
        <v>80.125128570319205</v>
      </c>
      <c r="R97" s="59" t="s">
        <v>700</v>
      </c>
      <c r="S97" s="164"/>
      <c r="T97" s="132" t="s">
        <v>546</v>
      </c>
    </row>
    <row r="98" spans="1:20" ht="31.5" customHeight="1" x14ac:dyDescent="0.3">
      <c r="A98" s="331"/>
      <c r="B98" s="284"/>
      <c r="C98" s="306"/>
      <c r="D98" s="306"/>
      <c r="E98" s="306"/>
      <c r="F98" s="249"/>
      <c r="G98" s="306"/>
      <c r="H98" s="306"/>
      <c r="I98" s="306"/>
      <c r="J98" s="344"/>
      <c r="K98" s="352"/>
      <c r="L98" s="306"/>
      <c r="M98" s="306"/>
      <c r="N98" s="347"/>
      <c r="O98" s="59" t="s">
        <v>378</v>
      </c>
      <c r="P98" s="134"/>
      <c r="Q98" s="109">
        <v>8782.48</v>
      </c>
      <c r="R98" s="59" t="s">
        <v>120</v>
      </c>
      <c r="S98" s="164"/>
      <c r="T98" s="132" t="s">
        <v>546</v>
      </c>
    </row>
    <row r="99" spans="1:20" ht="57.65" customHeight="1" x14ac:dyDescent="0.3">
      <c r="A99" s="249" t="s">
        <v>131</v>
      </c>
      <c r="B99" s="249" t="s">
        <v>382</v>
      </c>
      <c r="C99" s="253">
        <f>+F99</f>
        <v>2.8</v>
      </c>
      <c r="D99" s="253"/>
      <c r="E99" s="253"/>
      <c r="F99" s="253">
        <v>2.8</v>
      </c>
      <c r="G99" s="306"/>
      <c r="H99" s="306"/>
      <c r="I99" s="306"/>
      <c r="J99" s="344"/>
      <c r="K99" s="352"/>
      <c r="L99" s="306"/>
      <c r="M99" s="306"/>
      <c r="N99" s="347"/>
      <c r="O99" s="185" t="s">
        <v>579</v>
      </c>
      <c r="P99" s="185">
        <v>77</v>
      </c>
      <c r="Q99" s="184"/>
      <c r="R99" s="185" t="s">
        <v>681</v>
      </c>
      <c r="S99" s="172" t="s">
        <v>546</v>
      </c>
      <c r="T99" s="132"/>
    </row>
    <row r="100" spans="1:20" ht="28" x14ac:dyDescent="0.3">
      <c r="A100" s="249"/>
      <c r="B100" s="249"/>
      <c r="C100" s="312"/>
      <c r="D100" s="312"/>
      <c r="E100" s="312"/>
      <c r="F100" s="312"/>
      <c r="G100" s="306"/>
      <c r="H100" s="306"/>
      <c r="I100" s="306"/>
      <c r="J100" s="344"/>
      <c r="K100" s="352"/>
      <c r="L100" s="306"/>
      <c r="M100" s="306"/>
      <c r="N100" s="347"/>
      <c r="O100" s="183" t="s">
        <v>679</v>
      </c>
      <c r="P100" s="210">
        <v>79789</v>
      </c>
      <c r="Q100" s="184"/>
      <c r="R100" s="185" t="s">
        <v>118</v>
      </c>
      <c r="S100" s="172" t="s">
        <v>546</v>
      </c>
      <c r="T100" s="132"/>
    </row>
    <row r="101" spans="1:20" ht="70" x14ac:dyDescent="0.3">
      <c r="A101" s="249" t="s">
        <v>131</v>
      </c>
      <c r="B101" s="249" t="s">
        <v>678</v>
      </c>
      <c r="C101" s="253">
        <f>+F101</f>
        <v>0.6</v>
      </c>
      <c r="D101" s="253"/>
      <c r="E101" s="253"/>
      <c r="F101" s="253">
        <v>0.6</v>
      </c>
      <c r="G101" s="306"/>
      <c r="H101" s="306"/>
      <c r="I101" s="306"/>
      <c r="J101" s="344"/>
      <c r="K101" s="352"/>
      <c r="L101" s="306"/>
      <c r="M101" s="306"/>
      <c r="N101" s="347"/>
      <c r="O101" s="185" t="s">
        <v>579</v>
      </c>
      <c r="P101" s="185">
        <v>36</v>
      </c>
      <c r="Q101" s="184"/>
      <c r="R101" s="185" t="s">
        <v>682</v>
      </c>
      <c r="S101" s="172" t="s">
        <v>546</v>
      </c>
      <c r="T101" s="132"/>
    </row>
    <row r="102" spans="1:20" ht="28" x14ac:dyDescent="0.3">
      <c r="A102" s="249"/>
      <c r="B102" s="249"/>
      <c r="C102" s="312"/>
      <c r="D102" s="312"/>
      <c r="E102" s="312"/>
      <c r="F102" s="312"/>
      <c r="G102" s="306"/>
      <c r="H102" s="306"/>
      <c r="I102" s="306"/>
      <c r="J102" s="344"/>
      <c r="K102" s="352"/>
      <c r="L102" s="306"/>
      <c r="M102" s="306"/>
      <c r="N102" s="347"/>
      <c r="O102" s="183" t="s">
        <v>680</v>
      </c>
      <c r="P102" s="186">
        <v>18737</v>
      </c>
      <c r="Q102" s="184"/>
      <c r="R102" s="185" t="s">
        <v>117</v>
      </c>
      <c r="S102" s="172" t="s">
        <v>546</v>
      </c>
      <c r="T102" s="132"/>
    </row>
    <row r="103" spans="1:20" ht="56.5" thickBot="1" x14ac:dyDescent="0.35">
      <c r="A103" s="178" t="s">
        <v>160</v>
      </c>
      <c r="B103" s="176" t="s">
        <v>399</v>
      </c>
      <c r="C103" s="176">
        <f>+D103+E103+F103</f>
        <v>1.7289999999999999</v>
      </c>
      <c r="D103" s="176">
        <v>0.02</v>
      </c>
      <c r="E103" s="176">
        <v>8.9999999999999993E-3</v>
      </c>
      <c r="F103" s="176">
        <v>1.7</v>
      </c>
      <c r="G103" s="307"/>
      <c r="H103" s="307"/>
      <c r="I103" s="307"/>
      <c r="J103" s="345"/>
      <c r="K103" s="362"/>
      <c r="L103" s="307"/>
      <c r="M103" s="307"/>
      <c r="N103" s="348"/>
      <c r="O103" s="78" t="s">
        <v>142</v>
      </c>
      <c r="P103" s="78">
        <v>13</v>
      </c>
      <c r="Q103" s="135">
        <v>4.2679999999999998</v>
      </c>
      <c r="R103" s="78" t="s">
        <v>707</v>
      </c>
      <c r="S103" s="169" t="s">
        <v>694</v>
      </c>
      <c r="T103" s="136" t="s">
        <v>152</v>
      </c>
    </row>
    <row r="104" spans="1:20" ht="14.5" thickBot="1" x14ac:dyDescent="0.35">
      <c r="A104" s="160" t="s">
        <v>596</v>
      </c>
      <c r="B104" s="161"/>
      <c r="C104" s="187">
        <f>+C5+C54+C58+C76+C84+C91+C103+C101+C99+C89+C86+C83+C81+C79+C73+C69+C64+C52+C50</f>
        <v>378.1690000000001</v>
      </c>
      <c r="D104" s="188">
        <f>+D54+D58+D91+D103</f>
        <v>8.49</v>
      </c>
      <c r="E104" s="187">
        <f>+E5+E54+E58+E76+E84+E91+E103+E81</f>
        <v>181.80899999999994</v>
      </c>
      <c r="F104" s="187">
        <f>+F52+F58+F76+F83+F91+F103+F101+F99+F89+F86+F81+F79+F73+F64+F69+F50+F46+F43+F40+F36+F34+F30+F27+F23+F20+F17+F14</f>
        <v>187.84000000000006</v>
      </c>
      <c r="G104" s="161">
        <f>+G5+G50+G76+G83</f>
        <v>115.1</v>
      </c>
      <c r="H104" s="161">
        <f>+H83+H76+H50+H5</f>
        <v>23.4</v>
      </c>
      <c r="I104" s="161">
        <f t="shared" ref="I104:N104" si="0">+I5+I50+I76+I83</f>
        <v>43</v>
      </c>
      <c r="J104" s="161">
        <f t="shared" si="0"/>
        <v>48.7</v>
      </c>
      <c r="K104" s="190">
        <f>+K5+K50+K76+K83</f>
        <v>493.24</v>
      </c>
      <c r="L104" s="195">
        <f t="shared" si="0"/>
        <v>31.9</v>
      </c>
      <c r="M104" s="195">
        <f t="shared" si="0"/>
        <v>224.8</v>
      </c>
      <c r="N104" s="196">
        <f t="shared" si="0"/>
        <v>236.54000000000002</v>
      </c>
    </row>
    <row r="105" spans="1:20" ht="14.5" thickBot="1" x14ac:dyDescent="0.35">
      <c r="K105" s="73" t="s">
        <v>317</v>
      </c>
      <c r="L105" s="131"/>
      <c r="M105" s="131"/>
      <c r="N105" s="131"/>
    </row>
    <row r="107" spans="1:20" x14ac:dyDescent="0.3">
      <c r="A107" s="233" t="s">
        <v>595</v>
      </c>
      <c r="B107" s="233"/>
      <c r="C107" s="235">
        <f>+(M104+N104)/K104</f>
        <v>0.93532560214094562</v>
      </c>
    </row>
    <row r="108" spans="1:20" x14ac:dyDescent="0.3">
      <c r="A108" s="233" t="s">
        <v>599</v>
      </c>
      <c r="B108" s="233"/>
      <c r="C108" s="235">
        <v>0.82</v>
      </c>
    </row>
    <row r="110" spans="1:20" x14ac:dyDescent="0.3">
      <c r="A110" s="144" t="s">
        <v>387</v>
      </c>
    </row>
  </sheetData>
  <mergeCells count="174">
    <mergeCell ref="F79:F80"/>
    <mergeCell ref="M5:M48"/>
    <mergeCell ref="N5:N48"/>
    <mergeCell ref="G5:G48"/>
    <mergeCell ref="C5:C48"/>
    <mergeCell ref="D5:D48"/>
    <mergeCell ref="E5:E48"/>
    <mergeCell ref="F5:F7"/>
    <mergeCell ref="F8:F10"/>
    <mergeCell ref="F11:F13"/>
    <mergeCell ref="H5:H48"/>
    <mergeCell ref="I5:I48"/>
    <mergeCell ref="J5:J48"/>
    <mergeCell ref="K5:K48"/>
    <mergeCell ref="L5:L48"/>
    <mergeCell ref="F40:F42"/>
    <mergeCell ref="F43:F45"/>
    <mergeCell ref="F34:F35"/>
    <mergeCell ref="F36:F39"/>
    <mergeCell ref="F27:F29"/>
    <mergeCell ref="F30:F33"/>
    <mergeCell ref="F17:F19"/>
    <mergeCell ref="F20:F22"/>
    <mergeCell ref="F23:F26"/>
    <mergeCell ref="F14:F16"/>
    <mergeCell ref="D101:D102"/>
    <mergeCell ref="D99:D100"/>
    <mergeCell ref="F99:F100"/>
    <mergeCell ref="E99:E100"/>
    <mergeCell ref="E101:E102"/>
    <mergeCell ref="F101:F102"/>
    <mergeCell ref="D79:D80"/>
    <mergeCell ref="E79:E80"/>
    <mergeCell ref="D89:D90"/>
    <mergeCell ref="E89:E90"/>
    <mergeCell ref="D86:D88"/>
    <mergeCell ref="F89:F90"/>
    <mergeCell ref="F86:F88"/>
    <mergeCell ref="E86:E88"/>
    <mergeCell ref="F92:F98"/>
    <mergeCell ref="A82:T82"/>
    <mergeCell ref="C84:C85"/>
    <mergeCell ref="G83:G103"/>
    <mergeCell ref="H83:H103"/>
    <mergeCell ref="I83:I103"/>
    <mergeCell ref="M83:M103"/>
    <mergeCell ref="L83:L103"/>
    <mergeCell ref="K83:K103"/>
    <mergeCell ref="B99:B100"/>
    <mergeCell ref="B101:B102"/>
    <mergeCell ref="A99:A100"/>
    <mergeCell ref="A101:A102"/>
    <mergeCell ref="A86:A88"/>
    <mergeCell ref="B86:B88"/>
    <mergeCell ref="C86:C88"/>
    <mergeCell ref="A89:A90"/>
    <mergeCell ref="B89:B90"/>
    <mergeCell ref="C99:C100"/>
    <mergeCell ref="C101:C102"/>
    <mergeCell ref="C89:C90"/>
    <mergeCell ref="D64:D68"/>
    <mergeCell ref="E64:E68"/>
    <mergeCell ref="F64:F68"/>
    <mergeCell ref="F76:F78"/>
    <mergeCell ref="B34:B35"/>
    <mergeCell ref="A34:A35"/>
    <mergeCell ref="A46:A48"/>
    <mergeCell ref="B46:B48"/>
    <mergeCell ref="B50:B51"/>
    <mergeCell ref="A50:A51"/>
    <mergeCell ref="B36:B39"/>
    <mergeCell ref="A36:A39"/>
    <mergeCell ref="B40:B42"/>
    <mergeCell ref="A40:A42"/>
    <mergeCell ref="B43:B45"/>
    <mergeCell ref="A43:A45"/>
    <mergeCell ref="D73:D74"/>
    <mergeCell ref="D69:D72"/>
    <mergeCell ref="E73:E74"/>
    <mergeCell ref="E69:E72"/>
    <mergeCell ref="F69:F72"/>
    <mergeCell ref="F73:F74"/>
    <mergeCell ref="F46:F48"/>
    <mergeCell ref="C50:C51"/>
    <mergeCell ref="B17:B19"/>
    <mergeCell ref="B52:B53"/>
    <mergeCell ref="A20:A22"/>
    <mergeCell ref="B20:B22"/>
    <mergeCell ref="A23:A26"/>
    <mergeCell ref="B23:B26"/>
    <mergeCell ref="F52:F53"/>
    <mergeCell ref="E58:E63"/>
    <mergeCell ref="F58:F63"/>
    <mergeCell ref="D50:D51"/>
    <mergeCell ref="E50:E51"/>
    <mergeCell ref="F50:F51"/>
    <mergeCell ref="B14:B16"/>
    <mergeCell ref="A27:A29"/>
    <mergeCell ref="B27:B29"/>
    <mergeCell ref="B30:B33"/>
    <mergeCell ref="A30:A33"/>
    <mergeCell ref="D84:D85"/>
    <mergeCell ref="E84:E85"/>
    <mergeCell ref="D91:D98"/>
    <mergeCell ref="E91:E98"/>
    <mergeCell ref="D54:D57"/>
    <mergeCell ref="E54:E57"/>
    <mergeCell ref="B84:B85"/>
    <mergeCell ref="A84:A85"/>
    <mergeCell ref="B64:B68"/>
    <mergeCell ref="A64:A68"/>
    <mergeCell ref="A69:A72"/>
    <mergeCell ref="C52:C53"/>
    <mergeCell ref="D52:D53"/>
    <mergeCell ref="E52:E53"/>
    <mergeCell ref="D58:D63"/>
    <mergeCell ref="A17:A19"/>
    <mergeCell ref="C76:C78"/>
    <mergeCell ref="B76:B78"/>
    <mergeCell ref="A76:A78"/>
    <mergeCell ref="D76:D78"/>
    <mergeCell ref="E76:E78"/>
    <mergeCell ref="A97:A98"/>
    <mergeCell ref="B97:B98"/>
    <mergeCell ref="C91:C98"/>
    <mergeCell ref="B93:B94"/>
    <mergeCell ref="B95:B96"/>
    <mergeCell ref="A95:A96"/>
    <mergeCell ref="A93:A94"/>
    <mergeCell ref="A79:A80"/>
    <mergeCell ref="B79:B80"/>
    <mergeCell ref="C79:C80"/>
    <mergeCell ref="A4:T4"/>
    <mergeCell ref="A49:T49"/>
    <mergeCell ref="A75:T75"/>
    <mergeCell ref="A5:A7"/>
    <mergeCell ref="A8:A10"/>
    <mergeCell ref="A11:A13"/>
    <mergeCell ref="B5:B7"/>
    <mergeCell ref="B8:B10"/>
    <mergeCell ref="B11:B13"/>
    <mergeCell ref="A54:A57"/>
    <mergeCell ref="B54:B57"/>
    <mergeCell ref="C54:C57"/>
    <mergeCell ref="A58:A63"/>
    <mergeCell ref="B58:B63"/>
    <mergeCell ref="C58:C63"/>
    <mergeCell ref="B73:B74"/>
    <mergeCell ref="A73:A74"/>
    <mergeCell ref="C64:C68"/>
    <mergeCell ref="C69:C72"/>
    <mergeCell ref="C73:C74"/>
    <mergeCell ref="R52:R53"/>
    <mergeCell ref="A52:A53"/>
    <mergeCell ref="B69:B72"/>
    <mergeCell ref="A14:A16"/>
    <mergeCell ref="J83:J103"/>
    <mergeCell ref="N83:N103"/>
    <mergeCell ref="N50:N74"/>
    <mergeCell ref="M50:M74"/>
    <mergeCell ref="L50:L74"/>
    <mergeCell ref="K50:K74"/>
    <mergeCell ref="G50:G74"/>
    <mergeCell ref="H50:H74"/>
    <mergeCell ref="J50:J74"/>
    <mergeCell ref="I50:I74"/>
    <mergeCell ref="G76:G81"/>
    <mergeCell ref="H76:H81"/>
    <mergeCell ref="I76:I81"/>
    <mergeCell ref="J76:J81"/>
    <mergeCell ref="K76:K81"/>
    <mergeCell ref="L76:L81"/>
    <mergeCell ref="M76:M81"/>
    <mergeCell ref="N76:N81"/>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A81A8-07E1-4403-A7F3-5EEB20ED4A6B}">
  <dimension ref="A1:X52"/>
  <sheetViews>
    <sheetView showGridLines="0" zoomScale="50" zoomScaleNormal="50" workbookViewId="0">
      <pane ySplit="3" topLeftCell="A34" activePane="bottomLeft" state="frozen"/>
      <selection pane="bottomLeft" activeCell="K45" sqref="K45"/>
    </sheetView>
  </sheetViews>
  <sheetFormatPr defaultColWidth="8.7265625" defaultRowHeight="14" outlineLevelCol="1" x14ac:dyDescent="0.3"/>
  <cols>
    <col min="1" max="1" width="21.453125" style="1" customWidth="1"/>
    <col min="2" max="2" width="13.26953125" style="1" customWidth="1"/>
    <col min="3" max="3" width="15.81640625" style="1" customWidth="1"/>
    <col min="4" max="6" width="14.54296875" style="1" hidden="1" customWidth="1" outlineLevel="1"/>
    <col min="7" max="7" width="15.7265625" style="1" customWidth="1" collapsed="1"/>
    <col min="8" max="10" width="15.7265625" style="1" hidden="1" customWidth="1" outlineLevel="1"/>
    <col min="11" max="11" width="20.1796875" style="1" customWidth="1" collapsed="1"/>
    <col min="12" max="14" width="20.1796875" style="1" hidden="1" customWidth="1" outlineLevel="1"/>
    <col min="15" max="15" width="37.7265625" style="1" customWidth="1" collapsed="1"/>
    <col min="16" max="16" width="18.7265625" style="1" customWidth="1"/>
    <col min="17" max="17" width="15.1796875" style="1" customWidth="1"/>
    <col min="18" max="18" width="49.453125" style="1" customWidth="1"/>
    <col min="19" max="19" width="44.54296875" style="1" customWidth="1"/>
    <col min="20" max="20" width="46.1796875" style="1" customWidth="1"/>
    <col min="21" max="23" width="8.7265625" style="1"/>
    <col min="24" max="24" width="18.1796875" style="1" bestFit="1" customWidth="1"/>
    <col min="25" max="16384" width="8.7265625" style="1"/>
  </cols>
  <sheetData>
    <row r="1" spans="1:20" x14ac:dyDescent="0.3">
      <c r="A1" s="2" t="s">
        <v>513</v>
      </c>
      <c r="B1" s="2"/>
      <c r="C1" s="2"/>
      <c r="D1" s="2"/>
      <c r="E1" s="2"/>
      <c r="F1" s="2"/>
      <c r="G1" s="2"/>
      <c r="H1" s="2"/>
      <c r="I1" s="2"/>
      <c r="J1" s="2"/>
      <c r="K1" s="2"/>
      <c r="L1" s="2"/>
      <c r="M1" s="2"/>
      <c r="N1" s="2"/>
      <c r="O1" s="3"/>
      <c r="P1" s="3"/>
      <c r="Q1" s="3"/>
      <c r="R1" s="3"/>
      <c r="S1" s="3"/>
      <c r="T1" s="3"/>
    </row>
    <row r="2" spans="1:20" ht="14.5" thickBot="1" x14ac:dyDescent="0.35"/>
    <row r="3" spans="1:20" ht="42" x14ac:dyDescent="0.3">
      <c r="A3" s="55" t="s">
        <v>448</v>
      </c>
      <c r="B3" s="56" t="s">
        <v>89</v>
      </c>
      <c r="C3" s="56" t="s">
        <v>462</v>
      </c>
      <c r="D3" s="56" t="s">
        <v>465</v>
      </c>
      <c r="E3" s="56" t="s">
        <v>466</v>
      </c>
      <c r="F3" s="56" t="s">
        <v>559</v>
      </c>
      <c r="G3" s="56" t="s">
        <v>463</v>
      </c>
      <c r="H3" s="56" t="s">
        <v>467</v>
      </c>
      <c r="I3" s="56" t="s">
        <v>468</v>
      </c>
      <c r="J3" s="56" t="s">
        <v>560</v>
      </c>
      <c r="K3" s="56" t="s">
        <v>175</v>
      </c>
      <c r="L3" s="56" t="s">
        <v>470</v>
      </c>
      <c r="M3" s="56" t="s">
        <v>471</v>
      </c>
      <c r="N3" s="56" t="s">
        <v>561</v>
      </c>
      <c r="O3" s="56" t="s">
        <v>90</v>
      </c>
      <c r="P3" s="56" t="s">
        <v>541</v>
      </c>
      <c r="Q3" s="56" t="s">
        <v>91</v>
      </c>
      <c r="R3" s="56" t="s">
        <v>725</v>
      </c>
      <c r="S3" s="56" t="s">
        <v>600</v>
      </c>
      <c r="T3" s="57" t="s">
        <v>601</v>
      </c>
    </row>
    <row r="4" spans="1:20" x14ac:dyDescent="0.3">
      <c r="A4" s="363" t="s">
        <v>3</v>
      </c>
      <c r="B4" s="364"/>
      <c r="C4" s="364"/>
      <c r="D4" s="364"/>
      <c r="E4" s="364"/>
      <c r="F4" s="364"/>
      <c r="G4" s="364"/>
      <c r="H4" s="364"/>
      <c r="I4" s="364"/>
      <c r="J4" s="364"/>
      <c r="K4" s="364"/>
      <c r="L4" s="364"/>
      <c r="M4" s="364"/>
      <c r="N4" s="364"/>
      <c r="O4" s="364"/>
      <c r="P4" s="364"/>
      <c r="Q4" s="364"/>
      <c r="R4" s="364"/>
      <c r="S4" s="364"/>
      <c r="T4" s="365"/>
    </row>
    <row r="5" spans="1:20" ht="28" x14ac:dyDescent="0.3">
      <c r="A5" s="313" t="s">
        <v>169</v>
      </c>
      <c r="B5" s="328" t="s">
        <v>524</v>
      </c>
      <c r="C5" s="369">
        <f>+F5+F8+F11+F16+F19</f>
        <v>54.849999999999994</v>
      </c>
      <c r="D5" s="329"/>
      <c r="E5" s="329"/>
      <c r="F5" s="334">
        <v>38.9</v>
      </c>
      <c r="G5" s="249">
        <v>4.4000000000000004</v>
      </c>
      <c r="H5" s="329"/>
      <c r="I5" s="329"/>
      <c r="J5" s="329"/>
      <c r="K5" s="369">
        <f>+C5+G5</f>
        <v>59.249999999999993</v>
      </c>
      <c r="L5" s="329"/>
      <c r="M5" s="329"/>
      <c r="N5" s="369">
        <f>+F5+F8+F11+F16+F19</f>
        <v>54.849999999999994</v>
      </c>
      <c r="O5" s="61" t="s">
        <v>87</v>
      </c>
      <c r="P5" s="83">
        <v>96.363119999999995</v>
      </c>
      <c r="Q5" s="143"/>
      <c r="R5" s="61" t="s">
        <v>97</v>
      </c>
      <c r="S5" s="207" t="s">
        <v>546</v>
      </c>
      <c r="T5" s="146"/>
    </row>
    <row r="6" spans="1:20" ht="28" x14ac:dyDescent="0.3">
      <c r="A6" s="313"/>
      <c r="B6" s="328"/>
      <c r="C6" s="369"/>
      <c r="D6" s="329"/>
      <c r="E6" s="329"/>
      <c r="F6" s="334"/>
      <c r="G6" s="249"/>
      <c r="H6" s="329"/>
      <c r="I6" s="329"/>
      <c r="J6" s="329"/>
      <c r="K6" s="334"/>
      <c r="L6" s="329"/>
      <c r="M6" s="329"/>
      <c r="N6" s="369"/>
      <c r="O6" s="61" t="s">
        <v>93</v>
      </c>
      <c r="P6" s="83">
        <v>127.4</v>
      </c>
      <c r="Q6" s="143"/>
      <c r="R6" s="61" t="s">
        <v>98</v>
      </c>
      <c r="S6" s="207" t="s">
        <v>546</v>
      </c>
      <c r="T6" s="146"/>
    </row>
    <row r="7" spans="1:20" ht="42" x14ac:dyDescent="0.3">
      <c r="A7" s="313"/>
      <c r="B7" s="328"/>
      <c r="C7" s="369"/>
      <c r="D7" s="329"/>
      <c r="E7" s="329"/>
      <c r="F7" s="334"/>
      <c r="G7" s="249"/>
      <c r="H7" s="329"/>
      <c r="I7" s="329"/>
      <c r="J7" s="329"/>
      <c r="K7" s="334"/>
      <c r="L7" s="329"/>
      <c r="M7" s="329"/>
      <c r="N7" s="369"/>
      <c r="O7" s="61" t="s">
        <v>94</v>
      </c>
      <c r="P7" s="105">
        <v>57202.600000000006</v>
      </c>
      <c r="Q7" s="143"/>
      <c r="R7" s="104" t="s">
        <v>547</v>
      </c>
      <c r="S7" s="207" t="s">
        <v>546</v>
      </c>
      <c r="T7" s="146"/>
    </row>
    <row r="8" spans="1:20" ht="28" x14ac:dyDescent="0.3">
      <c r="A8" s="313"/>
      <c r="B8" s="315" t="s">
        <v>755</v>
      </c>
      <c r="C8" s="369"/>
      <c r="D8" s="360"/>
      <c r="E8" s="360"/>
      <c r="F8" s="343">
        <v>4.8</v>
      </c>
      <c r="G8" s="249"/>
      <c r="H8" s="329"/>
      <c r="I8" s="329"/>
      <c r="J8" s="329"/>
      <c r="K8" s="334"/>
      <c r="L8" s="329"/>
      <c r="M8" s="329"/>
      <c r="N8" s="369"/>
      <c r="O8" s="61" t="s">
        <v>87</v>
      </c>
      <c r="P8" s="81">
        <v>7.56</v>
      </c>
      <c r="Q8" s="143"/>
      <c r="R8" s="104" t="s">
        <v>97</v>
      </c>
      <c r="S8" s="207" t="s">
        <v>546</v>
      </c>
      <c r="T8" s="146"/>
    </row>
    <row r="9" spans="1:20" ht="28" x14ac:dyDescent="0.3">
      <c r="A9" s="313"/>
      <c r="B9" s="316"/>
      <c r="C9" s="369"/>
      <c r="D9" s="370"/>
      <c r="E9" s="370"/>
      <c r="F9" s="344"/>
      <c r="G9" s="249"/>
      <c r="H9" s="329"/>
      <c r="I9" s="329"/>
      <c r="J9" s="329"/>
      <c r="K9" s="334"/>
      <c r="L9" s="329"/>
      <c r="M9" s="329"/>
      <c r="N9" s="369"/>
      <c r="O9" s="61" t="s">
        <v>758</v>
      </c>
      <c r="P9" s="105">
        <v>11</v>
      </c>
      <c r="Q9" s="143"/>
      <c r="R9" s="104" t="s">
        <v>98</v>
      </c>
      <c r="S9" s="207" t="s">
        <v>546</v>
      </c>
      <c r="T9" s="146"/>
    </row>
    <row r="10" spans="1:20" ht="42" x14ac:dyDescent="0.3">
      <c r="A10" s="313"/>
      <c r="B10" s="317"/>
      <c r="C10" s="369"/>
      <c r="D10" s="361"/>
      <c r="E10" s="361"/>
      <c r="F10" s="349"/>
      <c r="G10" s="249"/>
      <c r="H10" s="329"/>
      <c r="I10" s="329"/>
      <c r="J10" s="329"/>
      <c r="K10" s="334"/>
      <c r="L10" s="329"/>
      <c r="M10" s="329"/>
      <c r="N10" s="369"/>
      <c r="O10" s="61" t="s">
        <v>94</v>
      </c>
      <c r="P10" s="105">
        <v>4939</v>
      </c>
      <c r="Q10" s="143"/>
      <c r="R10" s="104" t="s">
        <v>547</v>
      </c>
      <c r="S10" s="207" t="s">
        <v>546</v>
      </c>
      <c r="T10" s="146"/>
    </row>
    <row r="11" spans="1:20" ht="28" x14ac:dyDescent="0.3">
      <c r="A11" s="313"/>
      <c r="B11" s="315" t="s">
        <v>4</v>
      </c>
      <c r="C11" s="369"/>
      <c r="D11" s="360"/>
      <c r="E11" s="360"/>
      <c r="F11" s="343">
        <v>10</v>
      </c>
      <c r="G11" s="249"/>
      <c r="H11" s="329"/>
      <c r="I11" s="329"/>
      <c r="J11" s="329"/>
      <c r="K11" s="334"/>
      <c r="L11" s="329"/>
      <c r="M11" s="329"/>
      <c r="N11" s="369"/>
      <c r="O11" s="61" t="s">
        <v>87</v>
      </c>
      <c r="P11" s="105">
        <v>12.625</v>
      </c>
      <c r="Q11" s="61"/>
      <c r="R11" s="104" t="s">
        <v>97</v>
      </c>
      <c r="S11" s="207" t="s">
        <v>546</v>
      </c>
      <c r="T11" s="246"/>
    </row>
    <row r="12" spans="1:20" x14ac:dyDescent="0.3">
      <c r="A12" s="313"/>
      <c r="B12" s="316"/>
      <c r="C12" s="369"/>
      <c r="D12" s="370"/>
      <c r="E12" s="370"/>
      <c r="F12" s="344"/>
      <c r="G12" s="249"/>
      <c r="H12" s="329"/>
      <c r="I12" s="329"/>
      <c r="J12" s="329"/>
      <c r="K12" s="334"/>
      <c r="L12" s="329"/>
      <c r="M12" s="329"/>
      <c r="N12" s="369"/>
      <c r="O12" s="61" t="s">
        <v>603</v>
      </c>
      <c r="P12" s="105">
        <v>12.625</v>
      </c>
      <c r="Q12" s="143"/>
      <c r="R12" s="104" t="s">
        <v>133</v>
      </c>
      <c r="S12" s="207" t="s">
        <v>546</v>
      </c>
      <c r="T12" s="146"/>
    </row>
    <row r="13" spans="1:20" ht="28" x14ac:dyDescent="0.3">
      <c r="A13" s="313"/>
      <c r="B13" s="316"/>
      <c r="C13" s="369"/>
      <c r="D13" s="370"/>
      <c r="E13" s="370"/>
      <c r="F13" s="344"/>
      <c r="G13" s="249"/>
      <c r="H13" s="329"/>
      <c r="I13" s="329"/>
      <c r="J13" s="329"/>
      <c r="K13" s="334"/>
      <c r="L13" s="329"/>
      <c r="M13" s="329"/>
      <c r="N13" s="369"/>
      <c r="O13" s="61" t="s">
        <v>758</v>
      </c>
      <c r="P13" s="105">
        <v>25.1</v>
      </c>
      <c r="Q13" s="61"/>
      <c r="R13" s="104" t="s">
        <v>98</v>
      </c>
      <c r="S13" s="207" t="s">
        <v>546</v>
      </c>
      <c r="T13" s="246"/>
    </row>
    <row r="14" spans="1:20" ht="28" x14ac:dyDescent="0.3">
      <c r="A14" s="313"/>
      <c r="B14" s="316"/>
      <c r="C14" s="369"/>
      <c r="D14" s="370"/>
      <c r="E14" s="370"/>
      <c r="F14" s="344"/>
      <c r="G14" s="249"/>
      <c r="H14" s="329"/>
      <c r="I14" s="329"/>
      <c r="J14" s="329"/>
      <c r="K14" s="334"/>
      <c r="L14" s="329"/>
      <c r="M14" s="329"/>
      <c r="N14" s="369"/>
      <c r="O14" s="61" t="s">
        <v>549</v>
      </c>
      <c r="P14" s="105">
        <v>0.84</v>
      </c>
      <c r="Q14" s="143"/>
      <c r="R14" s="104" t="s">
        <v>137</v>
      </c>
      <c r="S14" s="207" t="s">
        <v>546</v>
      </c>
      <c r="T14" s="146"/>
    </row>
    <row r="15" spans="1:20" ht="42" x14ac:dyDescent="0.3">
      <c r="A15" s="313"/>
      <c r="B15" s="317"/>
      <c r="C15" s="369"/>
      <c r="D15" s="361"/>
      <c r="E15" s="361"/>
      <c r="F15" s="349"/>
      <c r="G15" s="249"/>
      <c r="H15" s="329"/>
      <c r="I15" s="329"/>
      <c r="J15" s="329"/>
      <c r="K15" s="334"/>
      <c r="L15" s="329"/>
      <c r="M15" s="329"/>
      <c r="N15" s="369"/>
      <c r="O15" s="61" t="s">
        <v>94</v>
      </c>
      <c r="P15" s="105">
        <v>11269.900000000001</v>
      </c>
      <c r="Q15" s="126"/>
      <c r="R15" s="104" t="s">
        <v>547</v>
      </c>
      <c r="S15" s="207" t="s">
        <v>546</v>
      </c>
      <c r="T15" s="246"/>
    </row>
    <row r="16" spans="1:20" ht="28" x14ac:dyDescent="0.3">
      <c r="A16" s="313"/>
      <c r="B16" s="315" t="s">
        <v>757</v>
      </c>
      <c r="C16" s="369"/>
      <c r="D16" s="360"/>
      <c r="E16" s="360"/>
      <c r="F16" s="343">
        <v>1.1000000000000001</v>
      </c>
      <c r="G16" s="249"/>
      <c r="H16" s="329"/>
      <c r="I16" s="329"/>
      <c r="J16" s="329"/>
      <c r="K16" s="334"/>
      <c r="L16" s="329"/>
      <c r="M16" s="329"/>
      <c r="N16" s="369"/>
      <c r="O16" s="61" t="s">
        <v>87</v>
      </c>
      <c r="P16" s="105">
        <v>13.763</v>
      </c>
      <c r="Q16" s="61"/>
      <c r="R16" s="104" t="s">
        <v>97</v>
      </c>
      <c r="S16" s="207" t="s">
        <v>546</v>
      </c>
      <c r="T16" s="246"/>
    </row>
    <row r="17" spans="1:20" ht="28" x14ac:dyDescent="0.3">
      <c r="A17" s="313"/>
      <c r="B17" s="316"/>
      <c r="C17" s="369"/>
      <c r="D17" s="370"/>
      <c r="E17" s="370"/>
      <c r="F17" s="344"/>
      <c r="G17" s="249"/>
      <c r="H17" s="329"/>
      <c r="I17" s="329"/>
      <c r="J17" s="329"/>
      <c r="K17" s="334"/>
      <c r="L17" s="329"/>
      <c r="M17" s="329"/>
      <c r="N17" s="369"/>
      <c r="O17" s="61" t="s">
        <v>758</v>
      </c>
      <c r="P17" s="105">
        <v>22.110656109381534</v>
      </c>
      <c r="Q17" s="61"/>
      <c r="R17" s="104" t="s">
        <v>98</v>
      </c>
      <c r="S17" s="207" t="s">
        <v>546</v>
      </c>
      <c r="T17" s="246"/>
    </row>
    <row r="18" spans="1:20" ht="42" x14ac:dyDescent="0.3">
      <c r="A18" s="313"/>
      <c r="B18" s="317"/>
      <c r="C18" s="369"/>
      <c r="D18" s="361"/>
      <c r="E18" s="361"/>
      <c r="F18" s="349"/>
      <c r="G18" s="249"/>
      <c r="H18" s="329"/>
      <c r="I18" s="329"/>
      <c r="J18" s="329"/>
      <c r="K18" s="334"/>
      <c r="L18" s="329"/>
      <c r="M18" s="329"/>
      <c r="N18" s="369"/>
      <c r="O18" s="61" t="s">
        <v>94</v>
      </c>
      <c r="P18" s="105">
        <v>9927.684593112308</v>
      </c>
      <c r="Q18" s="105"/>
      <c r="R18" s="104" t="s">
        <v>547</v>
      </c>
      <c r="S18" s="207" t="s">
        <v>546</v>
      </c>
      <c r="T18" s="246"/>
    </row>
    <row r="19" spans="1:20" ht="20.5" customHeight="1" x14ac:dyDescent="0.3">
      <c r="A19" s="313"/>
      <c r="B19" s="328" t="s">
        <v>415</v>
      </c>
      <c r="C19" s="369"/>
      <c r="D19" s="329"/>
      <c r="E19" s="329"/>
      <c r="F19" s="334">
        <v>0.05</v>
      </c>
      <c r="G19" s="249"/>
      <c r="H19" s="329"/>
      <c r="I19" s="329"/>
      <c r="J19" s="329"/>
      <c r="K19" s="334"/>
      <c r="L19" s="329"/>
      <c r="M19" s="329"/>
      <c r="N19" s="369"/>
      <c r="O19" s="61" t="s">
        <v>603</v>
      </c>
      <c r="P19" s="81">
        <v>1.6</v>
      </c>
      <c r="Q19" s="143"/>
      <c r="R19" s="61" t="s">
        <v>133</v>
      </c>
      <c r="S19" s="207" t="s">
        <v>546</v>
      </c>
      <c r="T19" s="146"/>
    </row>
    <row r="20" spans="1:20" ht="20.5" customHeight="1" x14ac:dyDescent="0.3">
      <c r="A20" s="313"/>
      <c r="B20" s="328"/>
      <c r="C20" s="369"/>
      <c r="D20" s="329"/>
      <c r="E20" s="329"/>
      <c r="F20" s="334"/>
      <c r="G20" s="249"/>
      <c r="H20" s="329"/>
      <c r="I20" s="329"/>
      <c r="J20" s="329"/>
      <c r="K20" s="334"/>
      <c r="L20" s="329"/>
      <c r="M20" s="329"/>
      <c r="N20" s="369"/>
      <c r="O20" s="61" t="s">
        <v>548</v>
      </c>
      <c r="P20" s="81">
        <v>2.09</v>
      </c>
      <c r="Q20" s="143"/>
      <c r="R20" s="61" t="s">
        <v>550</v>
      </c>
      <c r="S20" s="207" t="s">
        <v>546</v>
      </c>
      <c r="T20" s="146"/>
    </row>
    <row r="21" spans="1:20" ht="42.65" customHeight="1" x14ac:dyDescent="0.3">
      <c r="A21" s="313"/>
      <c r="B21" s="328"/>
      <c r="C21" s="369"/>
      <c r="D21" s="329"/>
      <c r="E21" s="329"/>
      <c r="F21" s="334"/>
      <c r="G21" s="249"/>
      <c r="H21" s="329"/>
      <c r="I21" s="329"/>
      <c r="J21" s="329"/>
      <c r="K21" s="334"/>
      <c r="L21" s="329"/>
      <c r="M21" s="329"/>
      <c r="N21" s="369"/>
      <c r="O21" s="61" t="s">
        <v>551</v>
      </c>
      <c r="P21" s="212">
        <f>+P20*449</f>
        <v>938.41</v>
      </c>
      <c r="Q21" s="143"/>
      <c r="R21" s="104" t="s">
        <v>547</v>
      </c>
      <c r="S21" s="207" t="s">
        <v>546</v>
      </c>
      <c r="T21" s="146"/>
    </row>
    <row r="22" spans="1:20" ht="42" x14ac:dyDescent="0.3">
      <c r="A22" s="58" t="s">
        <v>252</v>
      </c>
      <c r="B22" s="15"/>
      <c r="C22" s="15"/>
      <c r="D22" s="15"/>
      <c r="E22" s="15"/>
      <c r="F22" s="15"/>
      <c r="G22" s="249"/>
      <c r="H22" s="94"/>
      <c r="I22" s="74">
        <v>4.4000000000000004</v>
      </c>
      <c r="J22" s="74"/>
      <c r="K22" s="334"/>
      <c r="L22" s="145"/>
      <c r="M22" s="49">
        <v>4.4000000000000004</v>
      </c>
      <c r="N22" s="49"/>
      <c r="O22" s="15"/>
      <c r="P22" s="15"/>
      <c r="Q22" s="15"/>
      <c r="R22" s="15"/>
      <c r="S22" s="15"/>
      <c r="T22" s="146"/>
    </row>
    <row r="23" spans="1:20" x14ac:dyDescent="0.3">
      <c r="A23" s="363" t="s">
        <v>11</v>
      </c>
      <c r="B23" s="364"/>
      <c r="C23" s="364"/>
      <c r="D23" s="364"/>
      <c r="E23" s="364"/>
      <c r="F23" s="364"/>
      <c r="G23" s="364"/>
      <c r="H23" s="364"/>
      <c r="I23" s="364"/>
      <c r="J23" s="364"/>
      <c r="K23" s="364"/>
      <c r="L23" s="364"/>
      <c r="M23" s="364"/>
      <c r="N23" s="364"/>
      <c r="O23" s="364"/>
      <c r="P23" s="364"/>
      <c r="Q23" s="364"/>
      <c r="R23" s="364"/>
      <c r="S23" s="364"/>
      <c r="T23" s="365"/>
    </row>
    <row r="24" spans="1:20" ht="56" x14ac:dyDescent="0.3">
      <c r="A24" s="313" t="s">
        <v>157</v>
      </c>
      <c r="B24" s="328" t="s">
        <v>562</v>
      </c>
      <c r="C24" s="334">
        <v>48.9</v>
      </c>
      <c r="D24" s="334"/>
      <c r="E24" s="334"/>
      <c r="F24" s="334">
        <v>48.9</v>
      </c>
      <c r="G24" s="334">
        <v>1.2</v>
      </c>
      <c r="H24" s="334"/>
      <c r="I24" s="334"/>
      <c r="J24" s="334">
        <v>1.2</v>
      </c>
      <c r="K24" s="334">
        <v>50.1</v>
      </c>
      <c r="L24" s="334"/>
      <c r="M24" s="334"/>
      <c r="N24" s="334">
        <v>50.1</v>
      </c>
      <c r="O24" s="61" t="s">
        <v>563</v>
      </c>
      <c r="P24" s="105">
        <v>312505</v>
      </c>
      <c r="Q24" s="105"/>
      <c r="R24" s="61" t="s">
        <v>566</v>
      </c>
      <c r="S24" s="166" t="s">
        <v>567</v>
      </c>
      <c r="T24" s="146"/>
    </row>
    <row r="25" spans="1:20" ht="56" x14ac:dyDescent="0.3">
      <c r="A25" s="313"/>
      <c r="B25" s="328"/>
      <c r="C25" s="334"/>
      <c r="D25" s="334"/>
      <c r="E25" s="334"/>
      <c r="F25" s="334"/>
      <c r="G25" s="334"/>
      <c r="H25" s="334"/>
      <c r="I25" s="334"/>
      <c r="J25" s="334"/>
      <c r="K25" s="334"/>
      <c r="L25" s="334"/>
      <c r="M25" s="334"/>
      <c r="N25" s="334"/>
      <c r="O25" s="61" t="s">
        <v>564</v>
      </c>
      <c r="P25" s="105">
        <v>1034</v>
      </c>
      <c r="Q25" s="51"/>
      <c r="R25" s="61" t="s">
        <v>568</v>
      </c>
      <c r="S25" s="166" t="s">
        <v>569</v>
      </c>
      <c r="T25" s="146"/>
    </row>
    <row r="26" spans="1:20" ht="30" customHeight="1" x14ac:dyDescent="0.3">
      <c r="A26" s="313"/>
      <c r="B26" s="328"/>
      <c r="C26" s="334"/>
      <c r="D26" s="334"/>
      <c r="E26" s="334"/>
      <c r="F26" s="334"/>
      <c r="G26" s="334"/>
      <c r="H26" s="334"/>
      <c r="I26" s="334"/>
      <c r="J26" s="334"/>
      <c r="K26" s="334"/>
      <c r="L26" s="334"/>
      <c r="M26" s="334"/>
      <c r="N26" s="334"/>
      <c r="O26" s="61" t="s">
        <v>565</v>
      </c>
      <c r="P26" s="105">
        <v>550</v>
      </c>
      <c r="Q26" s="51"/>
      <c r="R26" s="61" t="s">
        <v>570</v>
      </c>
      <c r="S26" s="206" t="s">
        <v>571</v>
      </c>
      <c r="T26" s="146"/>
    </row>
    <row r="27" spans="1:20" x14ac:dyDescent="0.3">
      <c r="A27" s="363" t="s">
        <v>572</v>
      </c>
      <c r="B27" s="364"/>
      <c r="C27" s="364"/>
      <c r="D27" s="364"/>
      <c r="E27" s="364"/>
      <c r="F27" s="364"/>
      <c r="G27" s="364"/>
      <c r="H27" s="364"/>
      <c r="I27" s="364"/>
      <c r="J27" s="364"/>
      <c r="K27" s="364"/>
      <c r="L27" s="364"/>
      <c r="M27" s="364"/>
      <c r="N27" s="364"/>
      <c r="O27" s="364"/>
      <c r="P27" s="364"/>
      <c r="Q27" s="364"/>
      <c r="R27" s="364"/>
      <c r="S27" s="364"/>
      <c r="T27" s="365"/>
    </row>
    <row r="28" spans="1:20" ht="28" x14ac:dyDescent="0.3">
      <c r="A28" s="313" t="s">
        <v>311</v>
      </c>
      <c r="B28" s="328" t="s">
        <v>573</v>
      </c>
      <c r="C28" s="255">
        <v>338.9</v>
      </c>
      <c r="D28" s="367"/>
      <c r="E28" s="367"/>
      <c r="F28" s="255">
        <f>+C28</f>
        <v>338.9</v>
      </c>
      <c r="G28" s="249">
        <v>1.5</v>
      </c>
      <c r="H28" s="332"/>
      <c r="I28" s="249"/>
      <c r="J28" s="249">
        <f>+G28</f>
        <v>1.5</v>
      </c>
      <c r="K28" s="255">
        <f>+N28</f>
        <v>399.5</v>
      </c>
      <c r="L28" s="368"/>
      <c r="M28" s="255"/>
      <c r="N28" s="255">
        <v>399.5</v>
      </c>
      <c r="O28" s="61" t="s">
        <v>552</v>
      </c>
      <c r="P28" s="105">
        <v>3277</v>
      </c>
      <c r="Q28" s="51"/>
      <c r="R28" s="61" t="s">
        <v>555</v>
      </c>
      <c r="S28" s="209" t="s">
        <v>546</v>
      </c>
      <c r="T28" s="146"/>
    </row>
    <row r="29" spans="1:20" ht="42" x14ac:dyDescent="0.3">
      <c r="A29" s="313"/>
      <c r="B29" s="328"/>
      <c r="C29" s="255"/>
      <c r="D29" s="367"/>
      <c r="E29" s="367"/>
      <c r="F29" s="255"/>
      <c r="G29" s="249"/>
      <c r="H29" s="332"/>
      <c r="I29" s="249"/>
      <c r="J29" s="249"/>
      <c r="K29" s="255"/>
      <c r="L29" s="368"/>
      <c r="M29" s="255"/>
      <c r="N29" s="255"/>
      <c r="O29" s="61" t="s">
        <v>554</v>
      </c>
      <c r="P29" s="105">
        <v>17000</v>
      </c>
      <c r="Q29" s="51"/>
      <c r="R29" s="61" t="s">
        <v>556</v>
      </c>
      <c r="S29" s="166" t="s">
        <v>575</v>
      </c>
      <c r="T29" s="146"/>
    </row>
    <row r="30" spans="1:20" ht="45" customHeight="1" x14ac:dyDescent="0.3">
      <c r="A30" s="313"/>
      <c r="B30" s="328" t="s">
        <v>574</v>
      </c>
      <c r="C30" s="255">
        <f>+F30</f>
        <v>59</v>
      </c>
      <c r="D30" s="367"/>
      <c r="E30" s="367"/>
      <c r="F30" s="255">
        <v>59</v>
      </c>
      <c r="G30" s="249"/>
      <c r="H30" s="332"/>
      <c r="I30" s="249"/>
      <c r="J30" s="249"/>
      <c r="K30" s="255"/>
      <c r="L30" s="368"/>
      <c r="M30" s="255"/>
      <c r="N30" s="255"/>
      <c r="O30" s="61" t="s">
        <v>552</v>
      </c>
      <c r="P30" s="105">
        <v>1510</v>
      </c>
      <c r="Q30" s="105"/>
      <c r="R30" s="61" t="s">
        <v>750</v>
      </c>
      <c r="S30" s="209" t="s">
        <v>546</v>
      </c>
      <c r="T30" s="146"/>
    </row>
    <row r="31" spans="1:20" ht="57" customHeight="1" x14ac:dyDescent="0.3">
      <c r="A31" s="313"/>
      <c r="B31" s="328"/>
      <c r="C31" s="255"/>
      <c r="D31" s="367"/>
      <c r="E31" s="367"/>
      <c r="F31" s="255"/>
      <c r="G31" s="249"/>
      <c r="H31" s="332"/>
      <c r="I31" s="249"/>
      <c r="J31" s="249"/>
      <c r="K31" s="255"/>
      <c r="L31" s="368"/>
      <c r="M31" s="255"/>
      <c r="N31" s="255"/>
      <c r="O31" s="61" t="s">
        <v>553</v>
      </c>
      <c r="P31" s="105">
        <v>3232</v>
      </c>
      <c r="Q31" s="105"/>
      <c r="R31" s="61" t="s">
        <v>751</v>
      </c>
      <c r="S31" s="209" t="s">
        <v>546</v>
      </c>
      <c r="T31" s="146"/>
    </row>
    <row r="32" spans="1:20" ht="88" customHeight="1" x14ac:dyDescent="0.3">
      <c r="A32" s="313"/>
      <c r="B32" s="328"/>
      <c r="C32" s="255"/>
      <c r="D32" s="367"/>
      <c r="E32" s="367"/>
      <c r="F32" s="255"/>
      <c r="G32" s="249"/>
      <c r="H32" s="332"/>
      <c r="I32" s="249"/>
      <c r="J32" s="249"/>
      <c r="K32" s="255"/>
      <c r="L32" s="368"/>
      <c r="M32" s="255"/>
      <c r="N32" s="255"/>
      <c r="O32" s="61" t="s">
        <v>554</v>
      </c>
      <c r="P32" s="83">
        <v>21</v>
      </c>
      <c r="Q32" s="51"/>
      <c r="R32" s="61" t="s">
        <v>752</v>
      </c>
      <c r="S32" s="209" t="s">
        <v>546</v>
      </c>
      <c r="T32" s="146"/>
    </row>
    <row r="33" spans="1:24" x14ac:dyDescent="0.3">
      <c r="A33" s="363" t="s">
        <v>171</v>
      </c>
      <c r="B33" s="364"/>
      <c r="C33" s="364"/>
      <c r="D33" s="364"/>
      <c r="E33" s="364"/>
      <c r="F33" s="364"/>
      <c r="G33" s="364"/>
      <c r="H33" s="364"/>
      <c r="I33" s="364"/>
      <c r="J33" s="364"/>
      <c r="K33" s="364"/>
      <c r="L33" s="364"/>
      <c r="M33" s="364"/>
      <c r="N33" s="364"/>
      <c r="O33" s="364"/>
      <c r="P33" s="364"/>
      <c r="Q33" s="364"/>
      <c r="R33" s="364"/>
      <c r="S33" s="364"/>
      <c r="T33" s="365"/>
    </row>
    <row r="34" spans="1:24" ht="71.150000000000006" customHeight="1" x14ac:dyDescent="0.3">
      <c r="A34" s="250" t="s">
        <v>173</v>
      </c>
      <c r="B34" s="249" t="s">
        <v>412</v>
      </c>
      <c r="C34" s="249">
        <f>+D34+E34</f>
        <v>68.599999999999994</v>
      </c>
      <c r="D34" s="249">
        <v>29.1</v>
      </c>
      <c r="E34" s="249">
        <v>39.5</v>
      </c>
      <c r="F34" s="249"/>
      <c r="G34" s="249">
        <f>+H34+I34</f>
        <v>12.4</v>
      </c>
      <c r="H34" s="249">
        <v>6.2</v>
      </c>
      <c r="I34" s="249">
        <v>6.2</v>
      </c>
      <c r="J34" s="249"/>
      <c r="K34" s="249">
        <f>+L34+M34</f>
        <v>179.60000000000002</v>
      </c>
      <c r="L34" s="249">
        <f>+D34+D36+H34</f>
        <v>90.100000000000009</v>
      </c>
      <c r="M34" s="249">
        <f>+E34+E36+I34</f>
        <v>89.5</v>
      </c>
      <c r="N34" s="249"/>
      <c r="O34" s="61" t="s">
        <v>733</v>
      </c>
      <c r="P34" s="61"/>
      <c r="Q34" s="87" t="s">
        <v>734</v>
      </c>
      <c r="R34" s="59" t="s">
        <v>737</v>
      </c>
      <c r="S34" s="209"/>
      <c r="T34" s="102" t="s">
        <v>736</v>
      </c>
    </row>
    <row r="35" spans="1:24" ht="57" customHeight="1" x14ac:dyDescent="0.3">
      <c r="A35" s="250"/>
      <c r="B35" s="249"/>
      <c r="C35" s="255"/>
      <c r="D35" s="249"/>
      <c r="E35" s="249"/>
      <c r="F35" s="249"/>
      <c r="G35" s="249"/>
      <c r="H35" s="249"/>
      <c r="I35" s="249"/>
      <c r="J35" s="249"/>
      <c r="K35" s="249"/>
      <c r="L35" s="249"/>
      <c r="M35" s="249"/>
      <c r="N35" s="249"/>
      <c r="O35" s="61" t="s">
        <v>721</v>
      </c>
      <c r="P35" s="61"/>
      <c r="Q35" s="99">
        <v>41</v>
      </c>
      <c r="R35" s="59" t="s">
        <v>735</v>
      </c>
      <c r="S35" s="209"/>
      <c r="T35" s="208" t="s">
        <v>692</v>
      </c>
    </row>
    <row r="36" spans="1:24" ht="69.650000000000006" customHeight="1" x14ac:dyDescent="0.3">
      <c r="A36" s="250" t="s">
        <v>743</v>
      </c>
      <c r="B36" s="328" t="s">
        <v>413</v>
      </c>
      <c r="C36" s="249">
        <f>+D36+E36</f>
        <v>98.6</v>
      </c>
      <c r="D36" s="249">
        <v>54.8</v>
      </c>
      <c r="E36" s="249">
        <v>43.8</v>
      </c>
      <c r="F36" s="249"/>
      <c r="G36" s="249"/>
      <c r="H36" s="249"/>
      <c r="I36" s="249"/>
      <c r="J36" s="249"/>
      <c r="K36" s="249"/>
      <c r="L36" s="249"/>
      <c r="M36" s="249"/>
      <c r="N36" s="249"/>
      <c r="O36" s="61" t="s">
        <v>722</v>
      </c>
      <c r="P36" s="61"/>
      <c r="Q36" s="99">
        <v>48</v>
      </c>
      <c r="R36" s="59" t="s">
        <v>760</v>
      </c>
      <c r="S36" s="209"/>
      <c r="T36" s="208" t="s">
        <v>693</v>
      </c>
    </row>
    <row r="37" spans="1:24" ht="70" x14ac:dyDescent="0.3">
      <c r="A37" s="250"/>
      <c r="B37" s="328"/>
      <c r="C37" s="249"/>
      <c r="D37" s="249"/>
      <c r="E37" s="249"/>
      <c r="F37" s="249"/>
      <c r="G37" s="249"/>
      <c r="H37" s="249"/>
      <c r="I37" s="249"/>
      <c r="J37" s="249"/>
      <c r="K37" s="249"/>
      <c r="L37" s="249"/>
      <c r="M37" s="249"/>
      <c r="N37" s="249"/>
      <c r="O37" s="61" t="s">
        <v>738</v>
      </c>
      <c r="P37" s="81"/>
      <c r="Q37" s="90">
        <v>1043</v>
      </c>
      <c r="R37" s="59" t="s">
        <v>735</v>
      </c>
      <c r="S37" s="209"/>
      <c r="T37" s="89" t="s">
        <v>739</v>
      </c>
    </row>
    <row r="38" spans="1:24" x14ac:dyDescent="0.3">
      <c r="A38" s="363" t="s">
        <v>172</v>
      </c>
      <c r="B38" s="364"/>
      <c r="C38" s="364"/>
      <c r="D38" s="364"/>
      <c r="E38" s="364"/>
      <c r="F38" s="364"/>
      <c r="G38" s="364"/>
      <c r="H38" s="364"/>
      <c r="I38" s="364"/>
      <c r="J38" s="364"/>
      <c r="K38" s="364"/>
      <c r="L38" s="364"/>
      <c r="M38" s="364"/>
      <c r="N38" s="364"/>
      <c r="O38" s="364"/>
      <c r="P38" s="364"/>
      <c r="Q38" s="364"/>
      <c r="R38" s="364"/>
      <c r="S38" s="364"/>
      <c r="T38" s="365"/>
    </row>
    <row r="39" spans="1:24" ht="112" x14ac:dyDescent="0.3">
      <c r="A39" s="250" t="s">
        <v>174</v>
      </c>
      <c r="B39" s="249" t="s">
        <v>414</v>
      </c>
      <c r="C39" s="249">
        <v>22.4</v>
      </c>
      <c r="D39" s="249">
        <v>3.8</v>
      </c>
      <c r="E39" s="249">
        <v>7.7</v>
      </c>
      <c r="F39" s="249">
        <v>11</v>
      </c>
      <c r="G39" s="249">
        <v>1.9</v>
      </c>
      <c r="H39" s="249">
        <v>0.7</v>
      </c>
      <c r="I39" s="249">
        <v>0.6</v>
      </c>
      <c r="J39" s="249">
        <v>0.6</v>
      </c>
      <c r="K39" s="249">
        <v>24.3</v>
      </c>
      <c r="L39" s="249">
        <v>4.5</v>
      </c>
      <c r="M39" s="249">
        <v>8.1999999999999993</v>
      </c>
      <c r="N39" s="249">
        <v>11.6</v>
      </c>
      <c r="O39" s="61" t="s">
        <v>723</v>
      </c>
      <c r="P39" s="81">
        <v>6632</v>
      </c>
      <c r="Q39" s="109">
        <v>4332</v>
      </c>
      <c r="R39" s="61" t="s">
        <v>740</v>
      </c>
      <c r="S39" s="166" t="s">
        <v>587</v>
      </c>
      <c r="T39" s="63" t="s">
        <v>546</v>
      </c>
      <c r="X39" s="232"/>
    </row>
    <row r="40" spans="1:24" ht="28" x14ac:dyDescent="0.3">
      <c r="A40" s="250"/>
      <c r="B40" s="249"/>
      <c r="C40" s="255"/>
      <c r="D40" s="249"/>
      <c r="E40" s="249"/>
      <c r="F40" s="249"/>
      <c r="G40" s="249"/>
      <c r="H40" s="249"/>
      <c r="I40" s="249"/>
      <c r="J40" s="249"/>
      <c r="K40" s="249"/>
      <c r="L40" s="249"/>
      <c r="M40" s="249"/>
      <c r="N40" s="249"/>
      <c r="O40" s="61" t="s">
        <v>724</v>
      </c>
      <c r="P40" s="61">
        <v>956</v>
      </c>
      <c r="Q40" s="109">
        <v>402</v>
      </c>
      <c r="R40" s="15"/>
      <c r="S40" s="166" t="s">
        <v>546</v>
      </c>
      <c r="T40" s="63" t="s">
        <v>546</v>
      </c>
    </row>
    <row r="41" spans="1:24" x14ac:dyDescent="0.3">
      <c r="A41" s="363" t="s">
        <v>132</v>
      </c>
      <c r="B41" s="364"/>
      <c r="C41" s="364"/>
      <c r="D41" s="364"/>
      <c r="E41" s="364"/>
      <c r="F41" s="364"/>
      <c r="G41" s="364"/>
      <c r="H41" s="364"/>
      <c r="I41" s="364"/>
      <c r="J41" s="364"/>
      <c r="K41" s="364"/>
      <c r="L41" s="364"/>
      <c r="M41" s="364"/>
      <c r="N41" s="364"/>
      <c r="O41" s="364"/>
      <c r="P41" s="364"/>
      <c r="Q41" s="364"/>
      <c r="R41" s="364"/>
      <c r="S41" s="364"/>
      <c r="T41" s="365"/>
    </row>
    <row r="42" spans="1:24" ht="42" x14ac:dyDescent="0.3">
      <c r="A42" s="313" t="s">
        <v>576</v>
      </c>
      <c r="B42" s="328" t="s">
        <v>583</v>
      </c>
      <c r="C42" s="334">
        <f>+F42</f>
        <v>15</v>
      </c>
      <c r="D42" s="334"/>
      <c r="E42" s="334"/>
      <c r="F42" s="334">
        <v>15</v>
      </c>
      <c r="G42" s="334">
        <v>6.6</v>
      </c>
      <c r="H42" s="334"/>
      <c r="I42" s="334"/>
      <c r="J42" s="334">
        <v>6.6</v>
      </c>
      <c r="K42" s="334">
        <v>29.3</v>
      </c>
      <c r="L42" s="334"/>
      <c r="M42" s="334"/>
      <c r="N42" s="334">
        <v>29.3</v>
      </c>
      <c r="O42" s="61" t="s">
        <v>584</v>
      </c>
      <c r="P42" s="105">
        <v>152031</v>
      </c>
      <c r="Q42" s="105"/>
      <c r="R42" s="61" t="s">
        <v>361</v>
      </c>
      <c r="S42" s="166" t="s">
        <v>585</v>
      </c>
      <c r="T42" s="146"/>
    </row>
    <row r="43" spans="1:24" ht="58.5" customHeight="1" x14ac:dyDescent="0.3">
      <c r="A43" s="313"/>
      <c r="B43" s="328"/>
      <c r="C43" s="334"/>
      <c r="D43" s="334"/>
      <c r="E43" s="334"/>
      <c r="F43" s="334"/>
      <c r="G43" s="334"/>
      <c r="H43" s="334"/>
      <c r="I43" s="334"/>
      <c r="J43" s="334"/>
      <c r="K43" s="334"/>
      <c r="L43" s="334"/>
      <c r="M43" s="334"/>
      <c r="N43" s="334"/>
      <c r="O43" s="61" t="s">
        <v>586</v>
      </c>
      <c r="P43" s="107">
        <f>100-72.86</f>
        <v>27.14</v>
      </c>
      <c r="Q43" s="147"/>
      <c r="R43" s="61" t="s">
        <v>698</v>
      </c>
      <c r="S43" s="166" t="s">
        <v>585</v>
      </c>
      <c r="T43" s="146"/>
    </row>
    <row r="44" spans="1:24" ht="99" customHeight="1" thickBot="1" x14ac:dyDescent="0.35">
      <c r="A44" s="148" t="s">
        <v>577</v>
      </c>
      <c r="B44" s="149" t="s">
        <v>581</v>
      </c>
      <c r="C44" s="150">
        <f>+F44</f>
        <v>7.6</v>
      </c>
      <c r="D44" s="155"/>
      <c r="E44" s="155"/>
      <c r="F44" s="150">
        <v>7.6</v>
      </c>
      <c r="G44" s="366"/>
      <c r="H44" s="366"/>
      <c r="I44" s="366"/>
      <c r="J44" s="366"/>
      <c r="K44" s="366"/>
      <c r="L44" s="366"/>
      <c r="M44" s="366"/>
      <c r="N44" s="366"/>
      <c r="O44" s="78" t="s">
        <v>579</v>
      </c>
      <c r="P44" s="156">
        <v>0.95010063479081996</v>
      </c>
      <c r="Q44" s="157"/>
      <c r="R44" s="78" t="s">
        <v>580</v>
      </c>
      <c r="S44" s="169" t="s">
        <v>546</v>
      </c>
      <c r="T44" s="247"/>
    </row>
    <row r="45" spans="1:24" ht="14.5" thickBot="1" x14ac:dyDescent="0.35">
      <c r="A45" s="191" t="s">
        <v>596</v>
      </c>
      <c r="B45" s="192"/>
      <c r="C45" s="239">
        <f>+C5+C24+C28+C30+C34+C36+C39+C42+C44</f>
        <v>713.85</v>
      </c>
      <c r="D45" s="192">
        <f>+D34+D36+D39</f>
        <v>87.7</v>
      </c>
      <c r="E45" s="192">
        <f>+E34+E36+E39</f>
        <v>91</v>
      </c>
      <c r="F45" s="192">
        <f>+F44+F42+F39+F36+F34+F30+F28+F24+F19+F5+F8+F11+F16</f>
        <v>535.25</v>
      </c>
      <c r="G45" s="192">
        <f>+G42+G39+G34+G28+G24+G5</f>
        <v>28</v>
      </c>
      <c r="H45" s="192">
        <f>+H39+H34</f>
        <v>6.9</v>
      </c>
      <c r="I45" s="192">
        <f>+I39+I34+I22</f>
        <v>11.2</v>
      </c>
      <c r="J45" s="193">
        <f>+J42+J39+J34+J28+J24</f>
        <v>9.8999999999999986</v>
      </c>
      <c r="K45" s="240">
        <f>+K42+K39+K34+K28+K24+K5</f>
        <v>742.05000000000007</v>
      </c>
      <c r="L45" s="203">
        <f>+L39+L34</f>
        <v>94.600000000000009</v>
      </c>
      <c r="M45" s="204">
        <f>+M39+M34+M22</f>
        <v>102.10000000000001</v>
      </c>
      <c r="N45" s="241">
        <f>+N42+N39+N34+N28+N24+N5</f>
        <v>545.35</v>
      </c>
    </row>
    <row r="46" spans="1:24" ht="14.5" thickBot="1" x14ac:dyDescent="0.35">
      <c r="K46" s="73" t="s">
        <v>759</v>
      </c>
      <c r="L46" s="131"/>
      <c r="M46" s="131"/>
      <c r="N46" s="131"/>
    </row>
    <row r="48" spans="1:24" x14ac:dyDescent="0.3">
      <c r="A48" s="233" t="s">
        <v>595</v>
      </c>
      <c r="B48" s="233"/>
      <c r="C48" s="234">
        <f>+N45/K45</f>
        <v>0.73492352267367422</v>
      </c>
    </row>
    <row r="49" spans="1:3" x14ac:dyDescent="0.3">
      <c r="A49" s="233" t="s">
        <v>599</v>
      </c>
      <c r="B49" s="233"/>
      <c r="C49" s="235">
        <v>0.85</v>
      </c>
    </row>
    <row r="51" spans="1:3" x14ac:dyDescent="0.3">
      <c r="A51" s="144" t="s">
        <v>387</v>
      </c>
    </row>
    <row r="52" spans="1:3" x14ac:dyDescent="0.3">
      <c r="A52" s="1" t="s">
        <v>706</v>
      </c>
    </row>
  </sheetData>
  <mergeCells count="117">
    <mergeCell ref="M39:M40"/>
    <mergeCell ref="D39:D40"/>
    <mergeCell ref="E39:E40"/>
    <mergeCell ref="H39:H40"/>
    <mergeCell ref="I39:I40"/>
    <mergeCell ref="L39:L40"/>
    <mergeCell ref="B36:B37"/>
    <mergeCell ref="C34:C35"/>
    <mergeCell ref="C36:C37"/>
    <mergeCell ref="C39:C40"/>
    <mergeCell ref="B39:B40"/>
    <mergeCell ref="G34:G37"/>
    <mergeCell ref="K34:K37"/>
    <mergeCell ref="G39:G40"/>
    <mergeCell ref="K39:K40"/>
    <mergeCell ref="H34:H37"/>
    <mergeCell ref="I34:I37"/>
    <mergeCell ref="D34:D35"/>
    <mergeCell ref="E34:E35"/>
    <mergeCell ref="D36:D37"/>
    <mergeCell ref="E36:E37"/>
    <mergeCell ref="A24:A26"/>
    <mergeCell ref="B24:B26"/>
    <mergeCell ref="A28:A32"/>
    <mergeCell ref="B28:B29"/>
    <mergeCell ref="B30:B32"/>
    <mergeCell ref="D24:D26"/>
    <mergeCell ref="C24:C26"/>
    <mergeCell ref="E24:E26"/>
    <mergeCell ref="F24:F26"/>
    <mergeCell ref="A5:A21"/>
    <mergeCell ref="B5:B7"/>
    <mergeCell ref="B19:B21"/>
    <mergeCell ref="M5:M21"/>
    <mergeCell ref="N5:N21"/>
    <mergeCell ref="G5:G22"/>
    <mergeCell ref="K5:K22"/>
    <mergeCell ref="J5:J21"/>
    <mergeCell ref="L5:L21"/>
    <mergeCell ref="B8:B10"/>
    <mergeCell ref="B11:B15"/>
    <mergeCell ref="B16:B18"/>
    <mergeCell ref="F8:F10"/>
    <mergeCell ref="D11:D15"/>
    <mergeCell ref="D16:D18"/>
    <mergeCell ref="E16:E18"/>
    <mergeCell ref="E11:E15"/>
    <mergeCell ref="F11:F15"/>
    <mergeCell ref="F16:F18"/>
    <mergeCell ref="J24:J26"/>
    <mergeCell ref="K24:K26"/>
    <mergeCell ref="C5:C21"/>
    <mergeCell ref="H5:H21"/>
    <mergeCell ref="I5:I21"/>
    <mergeCell ref="C28:C29"/>
    <mergeCell ref="C30:C32"/>
    <mergeCell ref="D28:D29"/>
    <mergeCell ref="E28:E29"/>
    <mergeCell ref="F28:F29"/>
    <mergeCell ref="G28:G32"/>
    <mergeCell ref="H28:H32"/>
    <mergeCell ref="I28:I32"/>
    <mergeCell ref="I24:I26"/>
    <mergeCell ref="D5:D7"/>
    <mergeCell ref="D19:D21"/>
    <mergeCell ref="E5:E7"/>
    <mergeCell ref="E19:E21"/>
    <mergeCell ref="F5:F7"/>
    <mergeCell ref="F19:F21"/>
    <mergeCell ref="G24:G26"/>
    <mergeCell ref="H24:H26"/>
    <mergeCell ref="D8:D10"/>
    <mergeCell ref="E8:E10"/>
    <mergeCell ref="L24:L26"/>
    <mergeCell ref="N24:N26"/>
    <mergeCell ref="M24:M26"/>
    <mergeCell ref="K28:K32"/>
    <mergeCell ref="L28:L32"/>
    <mergeCell ref="M28:M32"/>
    <mergeCell ref="N28:N32"/>
    <mergeCell ref="L34:L37"/>
    <mergeCell ref="M34:M37"/>
    <mergeCell ref="A34:A35"/>
    <mergeCell ref="A36:A37"/>
    <mergeCell ref="A39:A40"/>
    <mergeCell ref="B34:B35"/>
    <mergeCell ref="J28:J32"/>
    <mergeCell ref="F30:F32"/>
    <mergeCell ref="E30:E32"/>
    <mergeCell ref="D30:D32"/>
    <mergeCell ref="J34:J37"/>
    <mergeCell ref="F34:F35"/>
    <mergeCell ref="F36:F37"/>
    <mergeCell ref="A4:T4"/>
    <mergeCell ref="A23:T23"/>
    <mergeCell ref="A27:T27"/>
    <mergeCell ref="A33:T33"/>
    <mergeCell ref="A38:T38"/>
    <mergeCell ref="A41:T41"/>
    <mergeCell ref="C42:C43"/>
    <mergeCell ref="D42:D43"/>
    <mergeCell ref="E42:E43"/>
    <mergeCell ref="F42:F43"/>
    <mergeCell ref="G42:G44"/>
    <mergeCell ref="N34:N37"/>
    <mergeCell ref="F39:F40"/>
    <mergeCell ref="J39:J40"/>
    <mergeCell ref="N39:N40"/>
    <mergeCell ref="H42:H44"/>
    <mergeCell ref="I42:I44"/>
    <mergeCell ref="J42:J44"/>
    <mergeCell ref="K42:K44"/>
    <mergeCell ref="L42:L44"/>
    <mergeCell ref="M42:M44"/>
    <mergeCell ref="N42:N44"/>
    <mergeCell ref="A42:A43"/>
    <mergeCell ref="B42:B43"/>
  </mergeCells>
  <phoneticPr fontId="1" type="noConversion"/>
  <hyperlinks>
    <hyperlink ref="S26" r:id="rId1" xr:uid="{9C789A30-FE8A-4D5A-AA25-F1EBB1954DE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BA09-A4F1-48D2-B17F-7C5F22EE0BC8}">
  <dimension ref="A1:E27"/>
  <sheetViews>
    <sheetView showGridLines="0" zoomScale="80" zoomScaleNormal="80" workbookViewId="0">
      <pane ySplit="3" topLeftCell="A4" activePane="bottomLeft" state="frozen"/>
      <selection pane="bottomLeft" activeCell="D22" sqref="D22"/>
    </sheetView>
  </sheetViews>
  <sheetFormatPr defaultColWidth="9.1796875" defaultRowHeight="14" outlineLevelCol="1" x14ac:dyDescent="0.3"/>
  <cols>
    <col min="1" max="1" width="42.1796875" style="1" customWidth="1"/>
    <col min="2" max="2" width="30.54296875" style="1" customWidth="1"/>
    <col min="3" max="3" width="27.453125" style="1" hidden="1" customWidth="1" outlineLevel="1"/>
    <col min="4" max="4" width="35.1796875" style="1" hidden="1" customWidth="1" outlineLevel="1"/>
    <col min="5" max="5" width="36.1796875" style="1" customWidth="1" collapsed="1"/>
    <col min="6" max="16384" width="9.1796875" style="1"/>
  </cols>
  <sheetData>
    <row r="1" spans="1:5" x14ac:dyDescent="0.3">
      <c r="A1" s="2" t="s">
        <v>527</v>
      </c>
      <c r="B1" s="2"/>
      <c r="C1" s="2"/>
      <c r="D1" s="3"/>
      <c r="E1" s="3"/>
    </row>
    <row r="2" spans="1:5" ht="14.5" thickBot="1" x14ac:dyDescent="0.35"/>
    <row r="3" spans="1:5" x14ac:dyDescent="0.3">
      <c r="A3" s="55" t="s">
        <v>448</v>
      </c>
      <c r="B3" s="56" t="s">
        <v>89</v>
      </c>
      <c r="C3" s="56" t="s">
        <v>462</v>
      </c>
      <c r="D3" s="56" t="s">
        <v>463</v>
      </c>
      <c r="E3" s="56" t="s">
        <v>175</v>
      </c>
    </row>
    <row r="4" spans="1:5" x14ac:dyDescent="0.3">
      <c r="A4" s="251" t="s">
        <v>78</v>
      </c>
      <c r="B4" s="252"/>
      <c r="C4" s="252"/>
      <c r="D4" s="252"/>
      <c r="E4" s="252"/>
    </row>
    <row r="5" spans="1:5" ht="28" x14ac:dyDescent="0.3">
      <c r="A5" s="58" t="s">
        <v>169</v>
      </c>
      <c r="B5" s="74" t="s">
        <v>744</v>
      </c>
      <c r="C5" s="181"/>
      <c r="D5" s="181">
        <v>3.3</v>
      </c>
      <c r="E5" s="181">
        <f>+D5</f>
        <v>3.3</v>
      </c>
    </row>
    <row r="6" spans="1:5" x14ac:dyDescent="0.3">
      <c r="A6" s="58" t="s">
        <v>252</v>
      </c>
      <c r="B6" s="74" t="s">
        <v>745</v>
      </c>
      <c r="C6" s="17"/>
      <c r="D6" s="49">
        <v>4.7</v>
      </c>
      <c r="E6" s="49">
        <f>+D6</f>
        <v>4.7</v>
      </c>
    </row>
    <row r="7" spans="1:5" x14ac:dyDescent="0.3">
      <c r="A7" s="250" t="s">
        <v>154</v>
      </c>
      <c r="B7" s="249" t="s">
        <v>25</v>
      </c>
      <c r="C7" s="255"/>
      <c r="D7" s="255">
        <v>10.9</v>
      </c>
      <c r="E7" s="255">
        <f>+D7</f>
        <v>10.9</v>
      </c>
    </row>
    <row r="8" spans="1:5" x14ac:dyDescent="0.3">
      <c r="A8" s="250"/>
      <c r="B8" s="249"/>
      <c r="C8" s="255"/>
      <c r="D8" s="255"/>
      <c r="E8" s="255"/>
    </row>
    <row r="9" spans="1:5" x14ac:dyDescent="0.3">
      <c r="A9" s="250"/>
      <c r="B9" s="249"/>
      <c r="C9" s="255"/>
      <c r="D9" s="255"/>
      <c r="E9" s="255"/>
    </row>
    <row r="10" spans="1:5" x14ac:dyDescent="0.3">
      <c r="A10" s="251" t="s">
        <v>542</v>
      </c>
      <c r="B10" s="252"/>
      <c r="C10" s="252"/>
      <c r="D10" s="252"/>
      <c r="E10" s="252"/>
    </row>
    <row r="11" spans="1:5" ht="13.5" customHeight="1" x14ac:dyDescent="0.3">
      <c r="A11" s="250" t="s">
        <v>543</v>
      </c>
      <c r="B11" s="249" t="s">
        <v>753</v>
      </c>
      <c r="C11" s="255"/>
      <c r="D11" s="255">
        <v>14.3</v>
      </c>
      <c r="E11" s="255">
        <f>+D11</f>
        <v>14.3</v>
      </c>
    </row>
    <row r="12" spans="1:5" x14ac:dyDescent="0.3">
      <c r="A12" s="250"/>
      <c r="B12" s="249"/>
      <c r="C12" s="255"/>
      <c r="D12" s="255"/>
      <c r="E12" s="255"/>
    </row>
    <row r="13" spans="1:5" x14ac:dyDescent="0.3">
      <c r="A13" s="250"/>
      <c r="B13" s="249"/>
      <c r="C13" s="255"/>
      <c r="D13" s="255"/>
      <c r="E13" s="255"/>
    </row>
    <row r="14" spans="1:5" x14ac:dyDescent="0.3">
      <c r="A14" s="251" t="s">
        <v>132</v>
      </c>
      <c r="B14" s="252"/>
      <c r="C14" s="252"/>
      <c r="D14" s="252"/>
      <c r="E14" s="252"/>
    </row>
    <row r="15" spans="1:5" x14ac:dyDescent="0.3">
      <c r="A15" s="250" t="s">
        <v>544</v>
      </c>
      <c r="B15" s="249" t="s">
        <v>29</v>
      </c>
      <c r="C15" s="255"/>
      <c r="D15" s="255">
        <v>22.6</v>
      </c>
      <c r="E15" s="255">
        <f>+D15</f>
        <v>22.6</v>
      </c>
    </row>
    <row r="16" spans="1:5" x14ac:dyDescent="0.3">
      <c r="A16" s="250"/>
      <c r="B16" s="249"/>
      <c r="C16" s="255"/>
      <c r="D16" s="255"/>
      <c r="E16" s="255"/>
    </row>
    <row r="17" spans="1:5" x14ac:dyDescent="0.3">
      <c r="A17" s="250"/>
      <c r="B17" s="249"/>
      <c r="C17" s="255"/>
      <c r="D17" s="255"/>
      <c r="E17" s="255"/>
    </row>
    <row r="18" spans="1:5" x14ac:dyDescent="0.3">
      <c r="A18" s="251" t="s">
        <v>11</v>
      </c>
      <c r="B18" s="252"/>
      <c r="C18" s="252"/>
      <c r="D18" s="252"/>
      <c r="E18" s="252"/>
    </row>
    <row r="19" spans="1:5" ht="43.5" customHeight="1" x14ac:dyDescent="0.3">
      <c r="A19" s="250" t="s">
        <v>545</v>
      </c>
      <c r="B19" s="249" t="s">
        <v>13</v>
      </c>
      <c r="C19" s="255"/>
      <c r="D19" s="255">
        <v>11.8</v>
      </c>
      <c r="E19" s="255">
        <f>+D19</f>
        <v>11.8</v>
      </c>
    </row>
    <row r="20" spans="1:5" ht="34" customHeight="1" thickBot="1" x14ac:dyDescent="0.35">
      <c r="A20" s="254"/>
      <c r="B20" s="253"/>
      <c r="C20" s="256"/>
      <c r="D20" s="256"/>
      <c r="E20" s="256"/>
    </row>
    <row r="21" spans="1:5" ht="14.5" thickBot="1" x14ac:dyDescent="0.35">
      <c r="A21" s="160" t="s">
        <v>596</v>
      </c>
      <c r="B21" s="161"/>
      <c r="C21" s="161"/>
      <c r="D21" s="161">
        <f>+D19+D15+D11+D7+D6+D5</f>
        <v>67.599999999999994</v>
      </c>
      <c r="E21" s="194">
        <f>+D21</f>
        <v>67.599999999999994</v>
      </c>
    </row>
    <row r="22" spans="1:5" ht="14.5" thickBot="1" x14ac:dyDescent="0.35">
      <c r="E22" s="73" t="s">
        <v>754</v>
      </c>
    </row>
    <row r="24" spans="1:5" x14ac:dyDescent="0.3">
      <c r="A24" s="233" t="s">
        <v>595</v>
      </c>
      <c r="B24" s="235">
        <v>0</v>
      </c>
    </row>
    <row r="25" spans="1:5" x14ac:dyDescent="0.3">
      <c r="A25" s="233" t="s">
        <v>599</v>
      </c>
      <c r="B25" s="235">
        <v>1</v>
      </c>
    </row>
    <row r="27" spans="1:5" x14ac:dyDescent="0.3">
      <c r="A27" s="144"/>
    </row>
  </sheetData>
  <mergeCells count="24">
    <mergeCell ref="A4:E4"/>
    <mergeCell ref="A7:A9"/>
    <mergeCell ref="B7:B9"/>
    <mergeCell ref="A10:E10"/>
    <mergeCell ref="A11:A13"/>
    <mergeCell ref="C7:C9"/>
    <mergeCell ref="D7:D9"/>
    <mergeCell ref="E7:E9"/>
    <mergeCell ref="A14:E14"/>
    <mergeCell ref="B11:B13"/>
    <mergeCell ref="C11:C13"/>
    <mergeCell ref="D11:D13"/>
    <mergeCell ref="E11:E13"/>
    <mergeCell ref="B15:B17"/>
    <mergeCell ref="A15:A17"/>
    <mergeCell ref="A18:E18"/>
    <mergeCell ref="B19:B20"/>
    <mergeCell ref="A19:A20"/>
    <mergeCell ref="C15:C17"/>
    <mergeCell ref="D15:D17"/>
    <mergeCell ref="E15:E17"/>
    <mergeCell ref="C19:C20"/>
    <mergeCell ref="D19:D20"/>
    <mergeCell ref="E19:E20"/>
  </mergeCells>
  <pageMargins left="0.7" right="0.7" top="0.75" bottom="0.75" header="0.3" footer="0.3"/>
</worksheet>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Index</vt:lpstr>
      <vt:lpstr>1. Recap</vt:lpstr>
      <vt:lpstr>2. GB19</vt:lpstr>
      <vt:lpstr>3. GB21</vt:lpstr>
      <vt:lpstr>4. GB Jun. 22</vt:lpstr>
      <vt:lpstr>5. GB Sept. 22</vt:lpstr>
      <vt:lpstr>6. GB23</vt:lpstr>
      <vt:lpstr>7. Hyb. GB24</vt:lpstr>
      <vt:lpstr>8. EUGB 25</vt:lpstr>
    </vt:vector>
  </TitlesOfParts>
  <Company>A2A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 Anna</dc:creator>
  <cp:lastModifiedBy>Napolitano Anna</cp:lastModifiedBy>
  <dcterms:created xsi:type="dcterms:W3CDTF">2024-08-06T10:18:34Z</dcterms:created>
  <dcterms:modified xsi:type="dcterms:W3CDTF">2026-03-10T08:57:18Z</dcterms:modified>
</cp:coreProperties>
</file>