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Questa_cartella_di_lavoro" defaultThemeVersion="124226"/>
  <mc:AlternateContent xmlns:mc="http://schemas.openxmlformats.org/markup-compatibility/2006">
    <mc:Choice Requires="x15">
      <x15ac:absPath xmlns:x15ac="http://schemas.microsoft.com/office/spreadsheetml/2010/11/ac" url="T:\Inr\IR_Service\Archivio Documenti\WEB e PUBBLICAZIONI IR\INVESTOR GUIDEBOOK KIT\A2A Investor Guidebook\"/>
    </mc:Choice>
  </mc:AlternateContent>
  <xr:revisionPtr revIDLastSave="0" documentId="13_ncr:1_{CED5D2C0-AFD7-40F2-8452-F42BB14F8459}" xr6:coauthVersionLast="47" xr6:coauthVersionMax="47" xr10:uidLastSave="{00000000-0000-0000-0000-000000000000}"/>
  <bookViews>
    <workbookView xWindow="-120" yWindow="-120" windowWidth="29040" windowHeight="15720" tabRatio="969" xr2:uid="{00000000-000D-0000-FFFF-FFFF00000000}"/>
  </bookViews>
  <sheets>
    <sheet name="Index" sheetId="63" r:id="rId1"/>
    <sheet name="Highlights" sheetId="82" r:id="rId2"/>
    <sheet name="Assets" sheetId="161" r:id="rId3"/>
    <sheet name=" BU Generation" sheetId="156" r:id="rId4"/>
    <sheet name=" BU Market" sheetId="157" r:id="rId5"/>
    <sheet name=" BU Circular Economy" sheetId="158" r:id="rId6"/>
    <sheet name=" BU Smart Infrastructures" sheetId="159" r:id="rId7"/>
    <sheet name="Corporate" sheetId="160" r:id="rId8"/>
    <sheet name="Quarterly Results" sheetId="163" r:id="rId9"/>
    <sheet name="Quarterly Volumes" sheetId="137" r:id="rId10"/>
    <sheet name="Balance Sheet" sheetId="90" r:id="rId11"/>
    <sheet name="CE &amp; sources of financing" sheetId="89" r:id="rId12"/>
    <sheet name="Income Statement" sheetId="88" r:id="rId13"/>
    <sheet name="Cash flow" sheetId="162" r:id="rId14"/>
    <sheet name="Hist.Energy scenario" sheetId="55" r:id="rId15"/>
  </sheets>
  <externalReferences>
    <externalReference r:id="rId16"/>
    <externalReference r:id="rId17"/>
  </externalReferences>
  <definedNames>
    <definedName name="__123Graph_C" localSheetId="5" hidden="1">[1]CFIX!#REF!</definedName>
    <definedName name="__123Graph_C" localSheetId="3" hidden="1">[1]CFIX!#REF!</definedName>
    <definedName name="__123Graph_C" localSheetId="4" hidden="1">[1]CFIX!#REF!</definedName>
    <definedName name="__123Graph_C" localSheetId="6" hidden="1">[1]CFIX!#REF!</definedName>
    <definedName name="__123Graph_C" localSheetId="7" hidden="1">[1]CFIX!#REF!</definedName>
    <definedName name="__123Graph_C" localSheetId="9" hidden="1">[1]CFIX!#REF!</definedName>
    <definedName name="__123Graph_C" hidden="1">[1]CFIX!#REF!</definedName>
    <definedName name="__123Graph_D" localSheetId="5" hidden="1">[1]CFIX!#REF!</definedName>
    <definedName name="__123Graph_D" localSheetId="3" hidden="1">[1]CFIX!#REF!</definedName>
    <definedName name="__123Graph_D" localSheetId="4" hidden="1">[1]CFIX!#REF!</definedName>
    <definedName name="__123Graph_D" localSheetId="6" hidden="1">[1]CFIX!#REF!</definedName>
    <definedName name="__123Graph_D" localSheetId="7" hidden="1">[1]CFIX!#REF!</definedName>
    <definedName name="__123Graph_D" localSheetId="9" hidden="1">[1]CFIX!#REF!</definedName>
    <definedName name="__123Graph_D" hidden="1">[1]CFIX!#REF!</definedName>
    <definedName name="__123Graph_E" localSheetId="5" hidden="1">[1]CFIX!#REF!</definedName>
    <definedName name="__123Graph_E" localSheetId="3" hidden="1">[1]CFIX!#REF!</definedName>
    <definedName name="__123Graph_E" localSheetId="4" hidden="1">[1]CFIX!#REF!</definedName>
    <definedName name="__123Graph_E" localSheetId="6" hidden="1">[1]CFIX!#REF!</definedName>
    <definedName name="__123Graph_E" localSheetId="7" hidden="1">[1]CFIX!#REF!</definedName>
    <definedName name="__123Graph_E" localSheetId="9" hidden="1">[1]CFIX!#REF!</definedName>
    <definedName name="__123Graph_E" hidden="1">[1]CFIX!#REF!</definedName>
    <definedName name="__123Graph_F" localSheetId="5" hidden="1">[1]CFIX!#REF!</definedName>
    <definedName name="__123Graph_F" localSheetId="3" hidden="1">[1]CFIX!#REF!</definedName>
    <definedName name="__123Graph_F" localSheetId="4" hidden="1">[1]CFIX!#REF!</definedName>
    <definedName name="__123Graph_F" localSheetId="6" hidden="1">[1]CFIX!#REF!</definedName>
    <definedName name="__123Graph_F" localSheetId="7" hidden="1">[1]CFIX!#REF!</definedName>
    <definedName name="__123Graph_F" localSheetId="9" hidden="1">[1]CFIX!#REF!</definedName>
    <definedName name="__123Graph_F" hidden="1">[1]CFIX!#REF!</definedName>
    <definedName name="__FDS_HYPERLINK_TOGGLE_STATE__" hidden="1">"ON"</definedName>
    <definedName name="__xlfn.BAHTTEXT" hidden="1">#NAME?</definedName>
    <definedName name="_1__123Graph_AGRAFICO_20" localSheetId="5" hidden="1">#REF!</definedName>
    <definedName name="_1__123Graph_AGRAFICO_20" localSheetId="3" hidden="1">#REF!</definedName>
    <definedName name="_1__123Graph_AGRAFICO_20" localSheetId="4" hidden="1">#REF!</definedName>
    <definedName name="_1__123Graph_AGRAFICO_20" localSheetId="6" hidden="1">#REF!</definedName>
    <definedName name="_1__123Graph_AGRAFICO_20" localSheetId="7" hidden="1">#REF!</definedName>
    <definedName name="_1__123Graph_AGRAFICO_20" localSheetId="9" hidden="1">#REF!</definedName>
    <definedName name="_1__123Graph_AGRAFICO_20" hidden="1">#REF!</definedName>
    <definedName name="_10__123Graph_FGRAFICO_20" localSheetId="5" hidden="1">#REF!</definedName>
    <definedName name="_10__123Graph_FGRAFICO_20" localSheetId="3" hidden="1">#REF!</definedName>
    <definedName name="_10__123Graph_FGRAFICO_20" localSheetId="4" hidden="1">#REF!</definedName>
    <definedName name="_10__123Graph_FGRAFICO_20" localSheetId="6" hidden="1">#REF!</definedName>
    <definedName name="_10__123Graph_FGRAFICO_20" localSheetId="7" hidden="1">#REF!</definedName>
    <definedName name="_10__123Graph_FGRAFICO_20" localSheetId="9" hidden="1">#REF!</definedName>
    <definedName name="_10__123Graph_FGRAFICO_20" hidden="1">#REF!</definedName>
    <definedName name="_11__123Graph_LBL_AGRAFICO_20" localSheetId="5" hidden="1">#REF!</definedName>
    <definedName name="_11__123Graph_LBL_AGRAFICO_20" localSheetId="3" hidden="1">#REF!</definedName>
    <definedName name="_11__123Graph_LBL_AGRAFICO_20" localSheetId="4" hidden="1">#REF!</definedName>
    <definedName name="_11__123Graph_LBL_AGRAFICO_20" localSheetId="6" hidden="1">#REF!</definedName>
    <definedName name="_11__123Graph_LBL_AGRAFICO_20" localSheetId="7" hidden="1">#REF!</definedName>
    <definedName name="_11__123Graph_LBL_AGRAFICO_20" localSheetId="9" hidden="1">#REF!</definedName>
    <definedName name="_11__123Graph_LBL_AGRAFICO_20" hidden="1">#REF!</definedName>
    <definedName name="_12__123Graph_LBL_BGRAFICO_20" localSheetId="5" hidden="1">#REF!</definedName>
    <definedName name="_12__123Graph_LBL_BGRAFICO_20" localSheetId="3" hidden="1">#REF!</definedName>
    <definedName name="_12__123Graph_LBL_BGRAFICO_20" localSheetId="4" hidden="1">#REF!</definedName>
    <definedName name="_12__123Graph_LBL_BGRAFICO_20" localSheetId="6" hidden="1">#REF!</definedName>
    <definedName name="_12__123Graph_LBL_BGRAFICO_20" localSheetId="7" hidden="1">#REF!</definedName>
    <definedName name="_12__123Graph_LBL_BGRAFICO_20" localSheetId="9" hidden="1">#REF!</definedName>
    <definedName name="_12__123Graph_LBL_BGRAFICO_20" hidden="1">#REF!</definedName>
    <definedName name="_13__123Graph_LBL_CGRAFICO_20" localSheetId="5" hidden="1">#REF!</definedName>
    <definedName name="_13__123Graph_LBL_CGRAFICO_20" localSheetId="3" hidden="1">#REF!</definedName>
    <definedName name="_13__123Graph_LBL_CGRAFICO_20" localSheetId="4" hidden="1">#REF!</definedName>
    <definedName name="_13__123Graph_LBL_CGRAFICO_20" localSheetId="6" hidden="1">#REF!</definedName>
    <definedName name="_13__123Graph_LBL_CGRAFICO_20" localSheetId="7" hidden="1">#REF!</definedName>
    <definedName name="_13__123Graph_LBL_CGRAFICO_20" localSheetId="9" hidden="1">#REF!</definedName>
    <definedName name="_13__123Graph_LBL_CGRAFICO_20" hidden="1">#REF!</definedName>
    <definedName name="_14__123Graph_LBL_DGRAFICO_20" localSheetId="5" hidden="1">#REF!</definedName>
    <definedName name="_14__123Graph_LBL_DGRAFICO_20" localSheetId="3" hidden="1">#REF!</definedName>
    <definedName name="_14__123Graph_LBL_DGRAFICO_20" localSheetId="4" hidden="1">#REF!</definedName>
    <definedName name="_14__123Graph_LBL_DGRAFICO_20" localSheetId="6" hidden="1">#REF!</definedName>
    <definedName name="_14__123Graph_LBL_DGRAFICO_20" localSheetId="7" hidden="1">#REF!</definedName>
    <definedName name="_14__123Graph_LBL_DGRAFICO_20" localSheetId="9" hidden="1">#REF!</definedName>
    <definedName name="_14__123Graph_LBL_DGRAFICO_20" hidden="1">#REF!</definedName>
    <definedName name="_15__123Graph_LBL_EGRAFICO_20" localSheetId="5" hidden="1">#REF!</definedName>
    <definedName name="_15__123Graph_LBL_EGRAFICO_20" localSheetId="3" hidden="1">#REF!</definedName>
    <definedName name="_15__123Graph_LBL_EGRAFICO_20" localSheetId="4" hidden="1">#REF!</definedName>
    <definedName name="_15__123Graph_LBL_EGRAFICO_20" localSheetId="6" hidden="1">#REF!</definedName>
    <definedName name="_15__123Graph_LBL_EGRAFICO_20" localSheetId="7" hidden="1">#REF!</definedName>
    <definedName name="_15__123Graph_LBL_EGRAFICO_20" localSheetId="9" hidden="1">#REF!</definedName>
    <definedName name="_15__123Graph_LBL_EGRAFICO_20" hidden="1">#REF!</definedName>
    <definedName name="_16__123Graph_LBL_FGRAFICO_20" localSheetId="5" hidden="1">#REF!</definedName>
    <definedName name="_16__123Graph_LBL_FGRAFICO_20" localSheetId="3" hidden="1">#REF!</definedName>
    <definedName name="_16__123Graph_LBL_FGRAFICO_20" localSheetId="4" hidden="1">#REF!</definedName>
    <definedName name="_16__123Graph_LBL_FGRAFICO_20" localSheetId="6" hidden="1">#REF!</definedName>
    <definedName name="_16__123Graph_LBL_FGRAFICO_20" localSheetId="7" hidden="1">#REF!</definedName>
    <definedName name="_16__123Graph_LBL_FGRAFICO_20" localSheetId="9" hidden="1">#REF!</definedName>
    <definedName name="_16__123Graph_LBL_FGRAFICO_20" hidden="1">#REF!</definedName>
    <definedName name="_17__123Graph_XGRAFICO_8" localSheetId="5" hidden="1">#REF!</definedName>
    <definedName name="_17__123Graph_XGRAFICO_8" localSheetId="3" hidden="1">#REF!</definedName>
    <definedName name="_17__123Graph_XGRAFICO_8" localSheetId="4" hidden="1">#REF!</definedName>
    <definedName name="_17__123Graph_XGRAFICO_8" localSheetId="6" hidden="1">#REF!</definedName>
    <definedName name="_17__123Graph_XGRAFICO_8" localSheetId="7" hidden="1">#REF!</definedName>
    <definedName name="_17__123Graph_XGRAFICO_8" localSheetId="9" hidden="1">#REF!</definedName>
    <definedName name="_17__123Graph_XGRAFICO_8" hidden="1">#REF!</definedName>
    <definedName name="_2__123Graph_AGRAFICO_7" localSheetId="5" hidden="1">#REF!</definedName>
    <definedName name="_2__123Graph_AGRAFICO_7" localSheetId="3" hidden="1">#REF!</definedName>
    <definedName name="_2__123Graph_AGRAFICO_7" localSheetId="4" hidden="1">#REF!</definedName>
    <definedName name="_2__123Graph_AGRAFICO_7" localSheetId="6" hidden="1">#REF!</definedName>
    <definedName name="_2__123Graph_AGRAFICO_7" localSheetId="7" hidden="1">#REF!</definedName>
    <definedName name="_2__123Graph_AGRAFICO_7" localSheetId="9" hidden="1">#REF!</definedName>
    <definedName name="_2__123Graph_AGRAFICO_7" hidden="1">#REF!</definedName>
    <definedName name="_3__123Graph_AGRAFICO_8" localSheetId="5" hidden="1">#REF!</definedName>
    <definedName name="_3__123Graph_AGRAFICO_8" localSheetId="3" hidden="1">#REF!</definedName>
    <definedName name="_3__123Graph_AGRAFICO_8" localSheetId="4" hidden="1">#REF!</definedName>
    <definedName name="_3__123Graph_AGRAFICO_8" localSheetId="6" hidden="1">#REF!</definedName>
    <definedName name="_3__123Graph_AGRAFICO_8" localSheetId="7" hidden="1">#REF!</definedName>
    <definedName name="_3__123Graph_AGRAFICO_8" localSheetId="9" hidden="1">#REF!</definedName>
    <definedName name="_3__123Graph_AGRAFICO_8" hidden="1">#REF!</definedName>
    <definedName name="_4__123Graph_BGRAFICO_20" localSheetId="5" hidden="1">#REF!</definedName>
    <definedName name="_4__123Graph_BGRAFICO_20" localSheetId="3" hidden="1">#REF!</definedName>
    <definedName name="_4__123Graph_BGRAFICO_20" localSheetId="4" hidden="1">#REF!</definedName>
    <definedName name="_4__123Graph_BGRAFICO_20" localSheetId="6" hidden="1">#REF!</definedName>
    <definedName name="_4__123Graph_BGRAFICO_20" localSheetId="7" hidden="1">#REF!</definedName>
    <definedName name="_4__123Graph_BGRAFICO_20" localSheetId="9" hidden="1">#REF!</definedName>
    <definedName name="_4__123Graph_BGRAFICO_20" hidden="1">#REF!</definedName>
    <definedName name="_5__123Graph_BGRAFICO_7" localSheetId="5" hidden="1">#REF!</definedName>
    <definedName name="_5__123Graph_BGRAFICO_7" localSheetId="3" hidden="1">#REF!</definedName>
    <definedName name="_5__123Graph_BGRAFICO_7" localSheetId="4" hidden="1">#REF!</definedName>
    <definedName name="_5__123Graph_BGRAFICO_7" localSheetId="6" hidden="1">#REF!</definedName>
    <definedName name="_5__123Graph_BGRAFICO_7" localSheetId="7" hidden="1">#REF!</definedName>
    <definedName name="_5__123Graph_BGRAFICO_7" localSheetId="9" hidden="1">#REF!</definedName>
    <definedName name="_5__123Graph_BGRAFICO_7" hidden="1">#REF!</definedName>
    <definedName name="_6__123Graph_BGRAFICO_8" localSheetId="5" hidden="1">#REF!</definedName>
    <definedName name="_6__123Graph_BGRAFICO_8" localSheetId="3" hidden="1">#REF!</definedName>
    <definedName name="_6__123Graph_BGRAFICO_8" localSheetId="4" hidden="1">#REF!</definedName>
    <definedName name="_6__123Graph_BGRAFICO_8" localSheetId="6" hidden="1">#REF!</definedName>
    <definedName name="_6__123Graph_BGRAFICO_8" localSheetId="7" hidden="1">#REF!</definedName>
    <definedName name="_6__123Graph_BGRAFICO_8" localSheetId="9" hidden="1">#REF!</definedName>
    <definedName name="_6__123Graph_BGRAFICO_8" hidden="1">#REF!</definedName>
    <definedName name="_7__123Graph_CGRAFICO_20" localSheetId="5" hidden="1">#REF!</definedName>
    <definedName name="_7__123Graph_CGRAFICO_20" localSheetId="3" hidden="1">#REF!</definedName>
    <definedName name="_7__123Graph_CGRAFICO_20" localSheetId="4" hidden="1">#REF!</definedName>
    <definedName name="_7__123Graph_CGRAFICO_20" localSheetId="6" hidden="1">#REF!</definedName>
    <definedName name="_7__123Graph_CGRAFICO_20" localSheetId="7" hidden="1">#REF!</definedName>
    <definedName name="_7__123Graph_CGRAFICO_20" localSheetId="9" hidden="1">#REF!</definedName>
    <definedName name="_7__123Graph_CGRAFICO_20" hidden="1">#REF!</definedName>
    <definedName name="_8__123Graph_DGRAFICO_20" localSheetId="5" hidden="1">#REF!</definedName>
    <definedName name="_8__123Graph_DGRAFICO_20" localSheetId="3" hidden="1">#REF!</definedName>
    <definedName name="_8__123Graph_DGRAFICO_20" localSheetId="4" hidden="1">#REF!</definedName>
    <definedName name="_8__123Graph_DGRAFICO_20" localSheetId="6" hidden="1">#REF!</definedName>
    <definedName name="_8__123Graph_DGRAFICO_20" localSheetId="7" hidden="1">#REF!</definedName>
    <definedName name="_8__123Graph_DGRAFICO_20" localSheetId="9" hidden="1">#REF!</definedName>
    <definedName name="_8__123Graph_DGRAFICO_20" hidden="1">#REF!</definedName>
    <definedName name="_9__123Graph_EGRAFICO_20" localSheetId="5" hidden="1">#REF!</definedName>
    <definedName name="_9__123Graph_EGRAFICO_20" localSheetId="3" hidden="1">#REF!</definedName>
    <definedName name="_9__123Graph_EGRAFICO_20" localSheetId="4" hidden="1">#REF!</definedName>
    <definedName name="_9__123Graph_EGRAFICO_20" localSheetId="6" hidden="1">#REF!</definedName>
    <definedName name="_9__123Graph_EGRAFICO_20" localSheetId="7" hidden="1">#REF!</definedName>
    <definedName name="_9__123Graph_EGRAFICO_20" localSheetId="9" hidden="1">#REF!</definedName>
    <definedName name="_9__123Graph_EGRAFICO_20"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Q4.2" localSheetId="5" hidden="1">#REF!</definedName>
    <definedName name="_BQ4.2" localSheetId="3" hidden="1">#REF!</definedName>
    <definedName name="_BQ4.2" localSheetId="4" hidden="1">#REF!</definedName>
    <definedName name="_BQ4.2" localSheetId="6" hidden="1">#REF!</definedName>
    <definedName name="_BQ4.2" localSheetId="7" hidden="1">#REF!</definedName>
    <definedName name="_BQ4.2" localSheetId="9" hidden="1">#REF!</definedName>
    <definedName name="_BQ4.2" hidden="1">#REF!</definedName>
    <definedName name="_Fill" localSheetId="5" hidden="1">#REF!</definedName>
    <definedName name="_Fill" localSheetId="3" hidden="1">#REF!</definedName>
    <definedName name="_Fill" localSheetId="4" hidden="1">#REF!</definedName>
    <definedName name="_Fill" localSheetId="6" hidden="1">#REF!</definedName>
    <definedName name="_Fill" localSheetId="7" hidden="1">#REF!</definedName>
    <definedName name="_Fill" localSheetId="9" hidden="1">#REF!</definedName>
    <definedName name="_Fill" hidden="1">#REF!</definedName>
    <definedName name="_Order1" hidden="1">255</definedName>
    <definedName name="_Order2" hidden="1">255</definedName>
    <definedName name="_r" hidden="1">{"ANAR",#N/A,FALSE,"Dist total";"MARGEN",#N/A,FALSE,"Dist total";"COMENTARIO",#N/A,FALSE,"Ficha CODICE";"CONSEJO",#N/A,FALSE,"Dist p0";"uno",#N/A,FALSE,"Dist total"}</definedName>
    <definedName name="_Sort" localSheetId="5" hidden="1">#REF!</definedName>
    <definedName name="_Sort" localSheetId="3" hidden="1">#REF!</definedName>
    <definedName name="_Sort" localSheetId="4" hidden="1">#REF!</definedName>
    <definedName name="_Sort" localSheetId="6" hidden="1">#REF!</definedName>
    <definedName name="_Sort" localSheetId="7" hidden="1">#REF!</definedName>
    <definedName name="_Sort" localSheetId="9" hidden="1">#REF!</definedName>
    <definedName name="_Sort" hidden="1">#REF!</definedName>
    <definedName name="AAA" hidden="1">{#N/A,#N/A,FALSE,"Aging Summary";#N/A,#N/A,FALSE,"Ratio Analysis";#N/A,#N/A,FALSE,"Test 120 Day Accts";#N/A,#N/A,FALSE,"Tickmarks"}</definedName>
    <definedName name="aaaaaaaaaa" hidden="1">{#N/A,#N/A,FALSE,"Aging Summary";#N/A,#N/A,FALSE,"Ratio Analysis";#N/A,#N/A,FALSE,"Test 120 Day Accts";#N/A,#N/A,FALSE,"Tickmarks"}</definedName>
    <definedName name="adsqasd" hidden="1">{"'Prezzi Laser'!$A$2:$B$46"}</definedName>
    <definedName name="anscount" hidden="1">1</definedName>
    <definedName name="AS2DocOpenMode" hidden="1">"AS2DocumentEdit"</definedName>
    <definedName name="bbbb" hidden="1">{"Area1",#N/A,TRUE,"Obiettivo";"Area2",#N/A,TRUE,"Dati per Direzione"}</definedName>
    <definedName name="BLPH1" localSheetId="5" hidden="1">#REF!</definedName>
    <definedName name="BLPH1" localSheetId="3" hidden="1">#REF!</definedName>
    <definedName name="BLPH1" localSheetId="4" hidden="1">#REF!</definedName>
    <definedName name="BLPH1" localSheetId="6" hidden="1">#REF!</definedName>
    <definedName name="BLPH1" localSheetId="7" hidden="1">#REF!</definedName>
    <definedName name="BLPH1" localSheetId="9" hidden="1">#REF!</definedName>
    <definedName name="BLPH1" hidden="1">#REF!</definedName>
    <definedName name="BLPH10" localSheetId="5" hidden="1">#REF!</definedName>
    <definedName name="BLPH10" localSheetId="3" hidden="1">#REF!</definedName>
    <definedName name="BLPH10" localSheetId="4" hidden="1">#REF!</definedName>
    <definedName name="BLPH10" localSheetId="6" hidden="1">#REF!</definedName>
    <definedName name="BLPH10" localSheetId="7" hidden="1">#REF!</definedName>
    <definedName name="BLPH10" localSheetId="9" hidden="1">#REF!</definedName>
    <definedName name="BLPH10" hidden="1">#REF!</definedName>
    <definedName name="BLPH100" localSheetId="5" hidden="1">#REF!</definedName>
    <definedName name="BLPH100" localSheetId="3" hidden="1">#REF!</definedName>
    <definedName name="BLPH100" localSheetId="4" hidden="1">#REF!</definedName>
    <definedName name="BLPH100" localSheetId="6" hidden="1">#REF!</definedName>
    <definedName name="BLPH100" localSheetId="7" hidden="1">#REF!</definedName>
    <definedName name="BLPH100" localSheetId="9" hidden="1">#REF!</definedName>
    <definedName name="BLPH100" hidden="1">#REF!</definedName>
    <definedName name="BLPH101" localSheetId="5" hidden="1">#REF!</definedName>
    <definedName name="BLPH101" localSheetId="3" hidden="1">#REF!</definedName>
    <definedName name="BLPH101" localSheetId="4" hidden="1">#REF!</definedName>
    <definedName name="BLPH101" localSheetId="6" hidden="1">#REF!</definedName>
    <definedName name="BLPH101" localSheetId="7" hidden="1">#REF!</definedName>
    <definedName name="BLPH101" localSheetId="9" hidden="1">#REF!</definedName>
    <definedName name="BLPH101" hidden="1">#REF!</definedName>
    <definedName name="BLPH102" localSheetId="5" hidden="1">#REF!</definedName>
    <definedName name="BLPH102" localSheetId="3" hidden="1">#REF!</definedName>
    <definedName name="BLPH102" localSheetId="4" hidden="1">#REF!</definedName>
    <definedName name="BLPH102" localSheetId="6" hidden="1">#REF!</definedName>
    <definedName name="BLPH102" localSheetId="7" hidden="1">#REF!</definedName>
    <definedName name="BLPH102" localSheetId="9" hidden="1">#REF!</definedName>
    <definedName name="BLPH102" hidden="1">#REF!</definedName>
    <definedName name="BLPH103" localSheetId="5" hidden="1">#REF!</definedName>
    <definedName name="BLPH103" localSheetId="3" hidden="1">#REF!</definedName>
    <definedName name="BLPH103" localSheetId="4" hidden="1">#REF!</definedName>
    <definedName name="BLPH103" localSheetId="6" hidden="1">#REF!</definedName>
    <definedName name="BLPH103" localSheetId="7" hidden="1">#REF!</definedName>
    <definedName name="BLPH103" localSheetId="9" hidden="1">#REF!</definedName>
    <definedName name="BLPH103" hidden="1">#REF!</definedName>
    <definedName name="BLPH104" localSheetId="5" hidden="1">#REF!</definedName>
    <definedName name="BLPH104" localSheetId="3" hidden="1">#REF!</definedName>
    <definedName name="BLPH104" localSheetId="4" hidden="1">#REF!</definedName>
    <definedName name="BLPH104" localSheetId="6" hidden="1">#REF!</definedName>
    <definedName name="BLPH104" localSheetId="7" hidden="1">#REF!</definedName>
    <definedName name="BLPH104" localSheetId="9" hidden="1">#REF!</definedName>
    <definedName name="BLPH104" hidden="1">#REF!</definedName>
    <definedName name="BLPH11" localSheetId="5" hidden="1">#REF!</definedName>
    <definedName name="BLPH11" localSheetId="3" hidden="1">#REF!</definedName>
    <definedName name="BLPH11" localSheetId="4" hidden="1">#REF!</definedName>
    <definedName name="BLPH11" localSheetId="6" hidden="1">#REF!</definedName>
    <definedName name="BLPH11" localSheetId="7" hidden="1">#REF!</definedName>
    <definedName name="BLPH11" localSheetId="9" hidden="1">#REF!</definedName>
    <definedName name="BLPH11" hidden="1">#REF!</definedName>
    <definedName name="BLPH12" localSheetId="5" hidden="1">#REF!</definedName>
    <definedName name="BLPH12" localSheetId="3" hidden="1">#REF!</definedName>
    <definedName name="BLPH12" localSheetId="4" hidden="1">#REF!</definedName>
    <definedName name="BLPH12" localSheetId="6" hidden="1">#REF!</definedName>
    <definedName name="BLPH12" localSheetId="7" hidden="1">#REF!</definedName>
    <definedName name="BLPH12" localSheetId="9" hidden="1">#REF!</definedName>
    <definedName name="BLPH12" hidden="1">#REF!</definedName>
    <definedName name="BLPH13" localSheetId="5" hidden="1">#REF!</definedName>
    <definedName name="BLPH13" localSheetId="3" hidden="1">#REF!</definedName>
    <definedName name="BLPH13" localSheetId="4" hidden="1">#REF!</definedName>
    <definedName name="BLPH13" localSheetId="6" hidden="1">#REF!</definedName>
    <definedName name="BLPH13" localSheetId="7" hidden="1">#REF!</definedName>
    <definedName name="BLPH13" localSheetId="9" hidden="1">#REF!</definedName>
    <definedName name="BLPH13" hidden="1">#REF!</definedName>
    <definedName name="BLPH14" localSheetId="5" hidden="1">#REF!</definedName>
    <definedName name="BLPH14" localSheetId="3" hidden="1">#REF!</definedName>
    <definedName name="BLPH14" localSheetId="4" hidden="1">#REF!</definedName>
    <definedName name="BLPH14" localSheetId="6" hidden="1">#REF!</definedName>
    <definedName name="BLPH14" localSheetId="7" hidden="1">#REF!</definedName>
    <definedName name="BLPH14" localSheetId="9" hidden="1">#REF!</definedName>
    <definedName name="BLPH14" hidden="1">#REF!</definedName>
    <definedName name="BLPH15" localSheetId="5" hidden="1">#REF!</definedName>
    <definedName name="BLPH15" localSheetId="3" hidden="1">#REF!</definedName>
    <definedName name="BLPH15" localSheetId="4" hidden="1">#REF!</definedName>
    <definedName name="BLPH15" localSheetId="6" hidden="1">#REF!</definedName>
    <definedName name="BLPH15" localSheetId="7" hidden="1">#REF!</definedName>
    <definedName name="BLPH15" localSheetId="9" hidden="1">#REF!</definedName>
    <definedName name="BLPH15" hidden="1">#REF!</definedName>
    <definedName name="BLPH16" localSheetId="5" hidden="1">#REF!</definedName>
    <definedName name="BLPH16" localSheetId="3" hidden="1">#REF!</definedName>
    <definedName name="BLPH16" localSheetId="4" hidden="1">#REF!</definedName>
    <definedName name="BLPH16" localSheetId="6" hidden="1">#REF!</definedName>
    <definedName name="BLPH16" localSheetId="7" hidden="1">#REF!</definedName>
    <definedName name="BLPH16" localSheetId="9" hidden="1">#REF!</definedName>
    <definedName name="BLPH16" hidden="1">#REF!</definedName>
    <definedName name="BLPH17" localSheetId="5" hidden="1">#REF!</definedName>
    <definedName name="BLPH17" localSheetId="3" hidden="1">#REF!</definedName>
    <definedName name="BLPH17" localSheetId="4" hidden="1">#REF!</definedName>
    <definedName name="BLPH17" localSheetId="6" hidden="1">#REF!</definedName>
    <definedName name="BLPH17" localSheetId="7" hidden="1">#REF!</definedName>
    <definedName name="BLPH17" localSheetId="9" hidden="1">#REF!</definedName>
    <definedName name="BLPH17" hidden="1">#REF!</definedName>
    <definedName name="BLPH18" localSheetId="5" hidden="1">#REF!</definedName>
    <definedName name="BLPH18" localSheetId="3" hidden="1">#REF!</definedName>
    <definedName name="BLPH18" localSheetId="4" hidden="1">#REF!</definedName>
    <definedName name="BLPH18" localSheetId="6" hidden="1">#REF!</definedName>
    <definedName name="BLPH18" localSheetId="7" hidden="1">#REF!</definedName>
    <definedName name="BLPH18" localSheetId="9" hidden="1">#REF!</definedName>
    <definedName name="BLPH18" hidden="1">#REF!</definedName>
    <definedName name="BLPH19" localSheetId="5" hidden="1">#REF!</definedName>
    <definedName name="BLPH19" localSheetId="3" hidden="1">#REF!</definedName>
    <definedName name="BLPH19" localSheetId="4" hidden="1">#REF!</definedName>
    <definedName name="BLPH19" localSheetId="6" hidden="1">#REF!</definedName>
    <definedName name="BLPH19" localSheetId="7" hidden="1">#REF!</definedName>
    <definedName name="BLPH19" localSheetId="9" hidden="1">#REF!</definedName>
    <definedName name="BLPH19" hidden="1">#REF!</definedName>
    <definedName name="BLPH2" localSheetId="5" hidden="1">#REF!</definedName>
    <definedName name="BLPH2" localSheetId="3" hidden="1">#REF!</definedName>
    <definedName name="BLPH2" localSheetId="4" hidden="1">#REF!</definedName>
    <definedName name="BLPH2" localSheetId="6" hidden="1">#REF!</definedName>
    <definedName name="BLPH2" localSheetId="7" hidden="1">#REF!</definedName>
    <definedName name="BLPH2" localSheetId="9" hidden="1">#REF!</definedName>
    <definedName name="BLPH2" hidden="1">#REF!</definedName>
    <definedName name="BLPH20" localSheetId="5" hidden="1">#REF!</definedName>
    <definedName name="BLPH20" localSheetId="3" hidden="1">#REF!</definedName>
    <definedName name="BLPH20" localSheetId="4" hidden="1">#REF!</definedName>
    <definedName name="BLPH20" localSheetId="6" hidden="1">#REF!</definedName>
    <definedName name="BLPH20" localSheetId="7" hidden="1">#REF!</definedName>
    <definedName name="BLPH20" localSheetId="9" hidden="1">#REF!</definedName>
    <definedName name="BLPH20" hidden="1">#REF!</definedName>
    <definedName name="BLPH21" localSheetId="5" hidden="1">#REF!</definedName>
    <definedName name="BLPH21" localSheetId="3" hidden="1">#REF!</definedName>
    <definedName name="BLPH21" localSheetId="4" hidden="1">#REF!</definedName>
    <definedName name="BLPH21" localSheetId="6" hidden="1">#REF!</definedName>
    <definedName name="BLPH21" localSheetId="7" hidden="1">#REF!</definedName>
    <definedName name="BLPH21" localSheetId="9" hidden="1">#REF!</definedName>
    <definedName name="BLPH21" hidden="1">#REF!</definedName>
    <definedName name="BLPH22" localSheetId="5" hidden="1">#REF!</definedName>
    <definedName name="BLPH22" localSheetId="3" hidden="1">#REF!</definedName>
    <definedName name="BLPH22" localSheetId="4" hidden="1">#REF!</definedName>
    <definedName name="BLPH22" localSheetId="6" hidden="1">#REF!</definedName>
    <definedName name="BLPH22" localSheetId="7" hidden="1">#REF!</definedName>
    <definedName name="BLPH22" localSheetId="9" hidden="1">#REF!</definedName>
    <definedName name="BLPH22" hidden="1">#REF!</definedName>
    <definedName name="BLPH23" localSheetId="5" hidden="1">#REF!</definedName>
    <definedName name="BLPH23" localSheetId="3" hidden="1">#REF!</definedName>
    <definedName name="BLPH23" localSheetId="4" hidden="1">#REF!</definedName>
    <definedName name="BLPH23" localSheetId="6" hidden="1">#REF!</definedName>
    <definedName name="BLPH23" localSheetId="7" hidden="1">#REF!</definedName>
    <definedName name="BLPH23" localSheetId="9" hidden="1">#REF!</definedName>
    <definedName name="BLPH23" hidden="1">#REF!</definedName>
    <definedName name="BLPH24" localSheetId="5" hidden="1">#REF!</definedName>
    <definedName name="BLPH24" localSheetId="3" hidden="1">#REF!</definedName>
    <definedName name="BLPH24" localSheetId="4" hidden="1">#REF!</definedName>
    <definedName name="BLPH24" localSheetId="6" hidden="1">#REF!</definedName>
    <definedName name="BLPH24" localSheetId="7" hidden="1">#REF!</definedName>
    <definedName name="BLPH24" localSheetId="9" hidden="1">#REF!</definedName>
    <definedName name="BLPH24" hidden="1">#REF!</definedName>
    <definedName name="BLPH25" localSheetId="5" hidden="1">#REF!</definedName>
    <definedName name="BLPH25" localSheetId="3" hidden="1">#REF!</definedName>
    <definedName name="BLPH25" localSheetId="4" hidden="1">#REF!</definedName>
    <definedName name="BLPH25" localSheetId="6" hidden="1">#REF!</definedName>
    <definedName name="BLPH25" localSheetId="7" hidden="1">#REF!</definedName>
    <definedName name="BLPH25" localSheetId="9" hidden="1">#REF!</definedName>
    <definedName name="BLPH25" hidden="1">#REF!</definedName>
    <definedName name="BLPH26" localSheetId="5" hidden="1">#REF!</definedName>
    <definedName name="BLPH26" localSheetId="3" hidden="1">#REF!</definedName>
    <definedName name="BLPH26" localSheetId="4" hidden="1">#REF!</definedName>
    <definedName name="BLPH26" localSheetId="6" hidden="1">#REF!</definedName>
    <definedName name="BLPH26" localSheetId="7" hidden="1">#REF!</definedName>
    <definedName name="BLPH26" localSheetId="9" hidden="1">#REF!</definedName>
    <definedName name="BLPH26" hidden="1">#REF!</definedName>
    <definedName name="BLPH27" localSheetId="5" hidden="1">#REF!</definedName>
    <definedName name="BLPH27" localSheetId="3" hidden="1">#REF!</definedName>
    <definedName name="BLPH27" localSheetId="4" hidden="1">#REF!</definedName>
    <definedName name="BLPH27" localSheetId="6" hidden="1">#REF!</definedName>
    <definedName name="BLPH27" localSheetId="7" hidden="1">#REF!</definedName>
    <definedName name="BLPH27" localSheetId="9" hidden="1">#REF!</definedName>
    <definedName name="BLPH27" hidden="1">#REF!</definedName>
    <definedName name="BLPH28" localSheetId="5" hidden="1">#REF!</definedName>
    <definedName name="BLPH28" localSheetId="3" hidden="1">#REF!</definedName>
    <definedName name="BLPH28" localSheetId="4" hidden="1">#REF!</definedName>
    <definedName name="BLPH28" localSheetId="6" hidden="1">#REF!</definedName>
    <definedName name="BLPH28" localSheetId="7" hidden="1">#REF!</definedName>
    <definedName name="BLPH28" localSheetId="9" hidden="1">#REF!</definedName>
    <definedName name="BLPH28" hidden="1">#REF!</definedName>
    <definedName name="BLPH29" localSheetId="5" hidden="1">#REF!</definedName>
    <definedName name="BLPH29" localSheetId="3" hidden="1">#REF!</definedName>
    <definedName name="BLPH29" localSheetId="4" hidden="1">#REF!</definedName>
    <definedName name="BLPH29" localSheetId="6" hidden="1">#REF!</definedName>
    <definedName name="BLPH29" localSheetId="7" hidden="1">#REF!</definedName>
    <definedName name="BLPH29" localSheetId="9" hidden="1">#REF!</definedName>
    <definedName name="BLPH29" hidden="1">#REF!</definedName>
    <definedName name="BLPH3" localSheetId="5" hidden="1">#REF!</definedName>
    <definedName name="BLPH3" localSheetId="3" hidden="1">#REF!</definedName>
    <definedName name="BLPH3" localSheetId="4" hidden="1">#REF!</definedName>
    <definedName name="BLPH3" localSheetId="6" hidden="1">#REF!</definedName>
    <definedName name="BLPH3" localSheetId="7" hidden="1">#REF!</definedName>
    <definedName name="BLPH3" localSheetId="9" hidden="1">#REF!</definedName>
    <definedName name="BLPH3" hidden="1">#REF!</definedName>
    <definedName name="BLPH30" localSheetId="5" hidden="1">#REF!</definedName>
    <definedName name="BLPH30" localSheetId="3" hidden="1">#REF!</definedName>
    <definedName name="BLPH30" localSheetId="4" hidden="1">#REF!</definedName>
    <definedName name="BLPH30" localSheetId="6" hidden="1">#REF!</definedName>
    <definedName name="BLPH30" localSheetId="7" hidden="1">#REF!</definedName>
    <definedName name="BLPH30" localSheetId="9" hidden="1">#REF!</definedName>
    <definedName name="BLPH30" hidden="1">#REF!</definedName>
    <definedName name="BLPH31" localSheetId="5" hidden="1">#REF!</definedName>
    <definedName name="BLPH31" localSheetId="3" hidden="1">#REF!</definedName>
    <definedName name="BLPH31" localSheetId="4" hidden="1">#REF!</definedName>
    <definedName name="BLPH31" localSheetId="6" hidden="1">#REF!</definedName>
    <definedName name="BLPH31" localSheetId="7" hidden="1">#REF!</definedName>
    <definedName name="BLPH31" localSheetId="9" hidden="1">#REF!</definedName>
    <definedName name="BLPH31" hidden="1">#REF!</definedName>
    <definedName name="BLPH32" localSheetId="5" hidden="1">#REF!</definedName>
    <definedName name="BLPH32" localSheetId="3" hidden="1">#REF!</definedName>
    <definedName name="BLPH32" localSheetId="4" hidden="1">#REF!</definedName>
    <definedName name="BLPH32" localSheetId="6" hidden="1">#REF!</definedName>
    <definedName name="BLPH32" localSheetId="7" hidden="1">#REF!</definedName>
    <definedName name="BLPH32" localSheetId="9" hidden="1">#REF!</definedName>
    <definedName name="BLPH32" hidden="1">#REF!</definedName>
    <definedName name="BLPH33" localSheetId="5" hidden="1">#REF!</definedName>
    <definedName name="BLPH33" localSheetId="3" hidden="1">#REF!</definedName>
    <definedName name="BLPH33" localSheetId="4" hidden="1">#REF!</definedName>
    <definedName name="BLPH33" localSheetId="6" hidden="1">#REF!</definedName>
    <definedName name="BLPH33" localSheetId="7" hidden="1">#REF!</definedName>
    <definedName name="BLPH33" localSheetId="9" hidden="1">#REF!</definedName>
    <definedName name="BLPH33" hidden="1">#REF!</definedName>
    <definedName name="BLPH34" localSheetId="5" hidden="1">#REF!</definedName>
    <definedName name="BLPH34" localSheetId="3" hidden="1">#REF!</definedName>
    <definedName name="BLPH34" localSheetId="4" hidden="1">#REF!</definedName>
    <definedName name="BLPH34" localSheetId="6" hidden="1">#REF!</definedName>
    <definedName name="BLPH34" localSheetId="7" hidden="1">#REF!</definedName>
    <definedName name="BLPH34" localSheetId="9" hidden="1">#REF!</definedName>
    <definedName name="BLPH34" hidden="1">#REF!</definedName>
    <definedName name="BLPH35" localSheetId="5" hidden="1">#REF!</definedName>
    <definedName name="BLPH35" localSheetId="3" hidden="1">#REF!</definedName>
    <definedName name="BLPH35" localSheetId="4" hidden="1">#REF!</definedName>
    <definedName name="BLPH35" localSheetId="6" hidden="1">#REF!</definedName>
    <definedName name="BLPH35" localSheetId="7" hidden="1">#REF!</definedName>
    <definedName name="BLPH35" localSheetId="9" hidden="1">#REF!</definedName>
    <definedName name="BLPH35" hidden="1">#REF!</definedName>
    <definedName name="BLPH36" localSheetId="5" hidden="1">#REF!</definedName>
    <definedName name="BLPH36" localSheetId="3" hidden="1">#REF!</definedName>
    <definedName name="BLPH36" localSheetId="4" hidden="1">#REF!</definedName>
    <definedName name="BLPH36" localSheetId="6" hidden="1">#REF!</definedName>
    <definedName name="BLPH36" localSheetId="7" hidden="1">#REF!</definedName>
    <definedName name="BLPH36" localSheetId="9" hidden="1">#REF!</definedName>
    <definedName name="BLPH36" hidden="1">#REF!</definedName>
    <definedName name="BLPH37" localSheetId="5" hidden="1">#REF!</definedName>
    <definedName name="BLPH37" localSheetId="3" hidden="1">#REF!</definedName>
    <definedName name="BLPH37" localSheetId="4" hidden="1">#REF!</definedName>
    <definedName name="BLPH37" localSheetId="6" hidden="1">#REF!</definedName>
    <definedName name="BLPH37" localSheetId="7" hidden="1">#REF!</definedName>
    <definedName name="BLPH37" localSheetId="9" hidden="1">#REF!</definedName>
    <definedName name="BLPH37" hidden="1">#REF!</definedName>
    <definedName name="BLPH38" localSheetId="5" hidden="1">#REF!</definedName>
    <definedName name="BLPH38" localSheetId="3" hidden="1">#REF!</definedName>
    <definedName name="BLPH38" localSheetId="4" hidden="1">#REF!</definedName>
    <definedName name="BLPH38" localSheetId="6" hidden="1">#REF!</definedName>
    <definedName name="BLPH38" localSheetId="7" hidden="1">#REF!</definedName>
    <definedName name="BLPH38" localSheetId="9" hidden="1">#REF!</definedName>
    <definedName name="BLPH38" hidden="1">#REF!</definedName>
    <definedName name="BLPH39" localSheetId="5" hidden="1">#REF!</definedName>
    <definedName name="BLPH39" localSheetId="3" hidden="1">#REF!</definedName>
    <definedName name="BLPH39" localSheetId="4" hidden="1">#REF!</definedName>
    <definedName name="BLPH39" localSheetId="6" hidden="1">#REF!</definedName>
    <definedName name="BLPH39" localSheetId="7" hidden="1">#REF!</definedName>
    <definedName name="BLPH39" localSheetId="9" hidden="1">#REF!</definedName>
    <definedName name="BLPH39" hidden="1">#REF!</definedName>
    <definedName name="BLPH4" localSheetId="5" hidden="1">#REF!</definedName>
    <definedName name="BLPH4" localSheetId="3" hidden="1">#REF!</definedName>
    <definedName name="BLPH4" localSheetId="4" hidden="1">#REF!</definedName>
    <definedName name="BLPH4" localSheetId="6" hidden="1">#REF!</definedName>
    <definedName name="BLPH4" localSheetId="7" hidden="1">#REF!</definedName>
    <definedName name="BLPH4" localSheetId="9" hidden="1">#REF!</definedName>
    <definedName name="BLPH4" hidden="1">#REF!</definedName>
    <definedName name="BLPH40" localSheetId="5" hidden="1">#REF!</definedName>
    <definedName name="BLPH40" localSheetId="3" hidden="1">#REF!</definedName>
    <definedName name="BLPH40" localSheetId="4" hidden="1">#REF!</definedName>
    <definedName name="BLPH40" localSheetId="6" hidden="1">#REF!</definedName>
    <definedName name="BLPH40" localSheetId="7" hidden="1">#REF!</definedName>
    <definedName name="BLPH40" localSheetId="9" hidden="1">#REF!</definedName>
    <definedName name="BLPH40" hidden="1">#REF!</definedName>
    <definedName name="BLPH41" localSheetId="5" hidden="1">#REF!</definedName>
    <definedName name="BLPH41" localSheetId="3" hidden="1">#REF!</definedName>
    <definedName name="BLPH41" localSheetId="4" hidden="1">#REF!</definedName>
    <definedName name="BLPH41" localSheetId="6" hidden="1">#REF!</definedName>
    <definedName name="BLPH41" localSheetId="7" hidden="1">#REF!</definedName>
    <definedName name="BLPH41" localSheetId="9" hidden="1">#REF!</definedName>
    <definedName name="BLPH41" hidden="1">#REF!</definedName>
    <definedName name="BLPH42" localSheetId="5" hidden="1">#REF!</definedName>
    <definedName name="BLPH42" localSheetId="3" hidden="1">#REF!</definedName>
    <definedName name="BLPH42" localSheetId="4" hidden="1">#REF!</definedName>
    <definedName name="BLPH42" localSheetId="6" hidden="1">#REF!</definedName>
    <definedName name="BLPH42" localSheetId="7" hidden="1">#REF!</definedName>
    <definedName name="BLPH42" localSheetId="9" hidden="1">#REF!</definedName>
    <definedName name="BLPH42" hidden="1">#REF!</definedName>
    <definedName name="BLPH43" localSheetId="5" hidden="1">#REF!</definedName>
    <definedName name="BLPH43" localSheetId="3" hidden="1">#REF!</definedName>
    <definedName name="BLPH43" localSheetId="4" hidden="1">#REF!</definedName>
    <definedName name="BLPH43" localSheetId="6" hidden="1">#REF!</definedName>
    <definedName name="BLPH43" localSheetId="7" hidden="1">#REF!</definedName>
    <definedName name="BLPH43" localSheetId="9" hidden="1">#REF!</definedName>
    <definedName name="BLPH43" hidden="1">#REF!</definedName>
    <definedName name="BLPH44" localSheetId="5" hidden="1">#REF!</definedName>
    <definedName name="BLPH44" localSheetId="3" hidden="1">#REF!</definedName>
    <definedName name="BLPH44" localSheetId="4" hidden="1">#REF!</definedName>
    <definedName name="BLPH44" localSheetId="6" hidden="1">#REF!</definedName>
    <definedName name="BLPH44" localSheetId="7" hidden="1">#REF!</definedName>
    <definedName name="BLPH44" localSheetId="9" hidden="1">#REF!</definedName>
    <definedName name="BLPH44" hidden="1">#REF!</definedName>
    <definedName name="BLPH45" localSheetId="5" hidden="1">#REF!</definedName>
    <definedName name="BLPH45" localSheetId="3" hidden="1">#REF!</definedName>
    <definedName name="BLPH45" localSheetId="4" hidden="1">#REF!</definedName>
    <definedName name="BLPH45" localSheetId="6" hidden="1">#REF!</definedName>
    <definedName name="BLPH45" localSheetId="7" hidden="1">#REF!</definedName>
    <definedName name="BLPH45" localSheetId="9" hidden="1">#REF!</definedName>
    <definedName name="BLPH45" hidden="1">#REF!</definedName>
    <definedName name="BLPH46" localSheetId="5" hidden="1">#REF!</definedName>
    <definedName name="BLPH46" localSheetId="3" hidden="1">#REF!</definedName>
    <definedName name="BLPH46" localSheetId="4" hidden="1">#REF!</definedName>
    <definedName name="BLPH46" localSheetId="6" hidden="1">#REF!</definedName>
    <definedName name="BLPH46" localSheetId="7" hidden="1">#REF!</definedName>
    <definedName name="BLPH46" localSheetId="9" hidden="1">#REF!</definedName>
    <definedName name="BLPH46" hidden="1">#REF!</definedName>
    <definedName name="BLPH47" localSheetId="5" hidden="1">#REF!</definedName>
    <definedName name="BLPH47" localSheetId="3" hidden="1">#REF!</definedName>
    <definedName name="BLPH47" localSheetId="4" hidden="1">#REF!</definedName>
    <definedName name="BLPH47" localSheetId="6" hidden="1">#REF!</definedName>
    <definedName name="BLPH47" localSheetId="7" hidden="1">#REF!</definedName>
    <definedName name="BLPH47" localSheetId="9" hidden="1">#REF!</definedName>
    <definedName name="BLPH47" hidden="1">#REF!</definedName>
    <definedName name="BLPH48" localSheetId="5" hidden="1">#REF!</definedName>
    <definedName name="BLPH48" localSheetId="3" hidden="1">#REF!</definedName>
    <definedName name="BLPH48" localSheetId="4" hidden="1">#REF!</definedName>
    <definedName name="BLPH48" localSheetId="6" hidden="1">#REF!</definedName>
    <definedName name="BLPH48" localSheetId="7" hidden="1">#REF!</definedName>
    <definedName name="BLPH48" localSheetId="9" hidden="1">#REF!</definedName>
    <definedName name="BLPH48" hidden="1">#REF!</definedName>
    <definedName name="BLPH49" localSheetId="5" hidden="1">#REF!</definedName>
    <definedName name="BLPH49" localSheetId="3" hidden="1">#REF!</definedName>
    <definedName name="BLPH49" localSheetId="4" hidden="1">#REF!</definedName>
    <definedName name="BLPH49" localSheetId="6" hidden="1">#REF!</definedName>
    <definedName name="BLPH49" localSheetId="7" hidden="1">#REF!</definedName>
    <definedName name="BLPH49" localSheetId="9" hidden="1">#REF!</definedName>
    <definedName name="BLPH49" hidden="1">#REF!</definedName>
    <definedName name="BLPH5" localSheetId="5" hidden="1">#REF!</definedName>
    <definedName name="BLPH5" localSheetId="3" hidden="1">#REF!</definedName>
    <definedName name="BLPH5" localSheetId="4" hidden="1">#REF!</definedName>
    <definedName name="BLPH5" localSheetId="6" hidden="1">#REF!</definedName>
    <definedName name="BLPH5" localSheetId="7" hidden="1">#REF!</definedName>
    <definedName name="BLPH5" localSheetId="9" hidden="1">#REF!</definedName>
    <definedName name="BLPH5" hidden="1">#REF!</definedName>
    <definedName name="BLPH50" localSheetId="5" hidden="1">#REF!</definedName>
    <definedName name="BLPH50" localSheetId="3" hidden="1">#REF!</definedName>
    <definedName name="BLPH50" localSheetId="4" hidden="1">#REF!</definedName>
    <definedName name="BLPH50" localSheetId="6" hidden="1">#REF!</definedName>
    <definedName name="BLPH50" localSheetId="7" hidden="1">#REF!</definedName>
    <definedName name="BLPH50" localSheetId="9" hidden="1">#REF!</definedName>
    <definedName name="BLPH50" hidden="1">#REF!</definedName>
    <definedName name="BLPH51" localSheetId="5" hidden="1">#REF!</definedName>
    <definedName name="BLPH51" localSheetId="3" hidden="1">#REF!</definedName>
    <definedName name="BLPH51" localSheetId="4" hidden="1">#REF!</definedName>
    <definedName name="BLPH51" localSheetId="6" hidden="1">#REF!</definedName>
    <definedName name="BLPH51" localSheetId="7" hidden="1">#REF!</definedName>
    <definedName name="BLPH51" localSheetId="9" hidden="1">#REF!</definedName>
    <definedName name="BLPH51" hidden="1">#REF!</definedName>
    <definedName name="BLPH52" localSheetId="5" hidden="1">#REF!</definedName>
    <definedName name="BLPH52" localSheetId="3" hidden="1">#REF!</definedName>
    <definedName name="BLPH52" localSheetId="4" hidden="1">#REF!</definedName>
    <definedName name="BLPH52" localSheetId="6" hidden="1">#REF!</definedName>
    <definedName name="BLPH52" localSheetId="7" hidden="1">#REF!</definedName>
    <definedName name="BLPH52" localSheetId="9" hidden="1">#REF!</definedName>
    <definedName name="BLPH52" hidden="1">#REF!</definedName>
    <definedName name="BLPH53" localSheetId="5" hidden="1">#REF!</definedName>
    <definedName name="BLPH53" localSheetId="3" hidden="1">#REF!</definedName>
    <definedName name="BLPH53" localSheetId="4" hidden="1">#REF!</definedName>
    <definedName name="BLPH53" localSheetId="6" hidden="1">#REF!</definedName>
    <definedName name="BLPH53" localSheetId="7" hidden="1">#REF!</definedName>
    <definedName name="BLPH53" localSheetId="9" hidden="1">#REF!</definedName>
    <definedName name="BLPH53" hidden="1">#REF!</definedName>
    <definedName name="BLPH54" localSheetId="5" hidden="1">#REF!</definedName>
    <definedName name="BLPH54" localSheetId="3" hidden="1">#REF!</definedName>
    <definedName name="BLPH54" localSheetId="4" hidden="1">#REF!</definedName>
    <definedName name="BLPH54" localSheetId="6" hidden="1">#REF!</definedName>
    <definedName name="BLPH54" localSheetId="7" hidden="1">#REF!</definedName>
    <definedName name="BLPH54" localSheetId="9" hidden="1">#REF!</definedName>
    <definedName name="BLPH54" hidden="1">#REF!</definedName>
    <definedName name="BLPH55" localSheetId="5" hidden="1">#REF!</definedName>
    <definedName name="BLPH55" localSheetId="3" hidden="1">#REF!</definedName>
    <definedName name="BLPH55" localSheetId="4" hidden="1">#REF!</definedName>
    <definedName name="BLPH55" localSheetId="6" hidden="1">#REF!</definedName>
    <definedName name="BLPH55" localSheetId="7" hidden="1">#REF!</definedName>
    <definedName name="BLPH55" localSheetId="9" hidden="1">#REF!</definedName>
    <definedName name="BLPH55" hidden="1">#REF!</definedName>
    <definedName name="BLPH56" localSheetId="5" hidden="1">#REF!</definedName>
    <definedName name="BLPH56" localSheetId="3" hidden="1">#REF!</definedName>
    <definedName name="BLPH56" localSheetId="4" hidden="1">#REF!</definedName>
    <definedName name="BLPH56" localSheetId="6" hidden="1">#REF!</definedName>
    <definedName name="BLPH56" localSheetId="7" hidden="1">#REF!</definedName>
    <definedName name="BLPH56" localSheetId="9" hidden="1">#REF!</definedName>
    <definedName name="BLPH56" hidden="1">#REF!</definedName>
    <definedName name="BLPH57" localSheetId="5" hidden="1">#REF!</definedName>
    <definedName name="BLPH57" localSheetId="3" hidden="1">#REF!</definedName>
    <definedName name="BLPH57" localSheetId="4" hidden="1">#REF!</definedName>
    <definedName name="BLPH57" localSheetId="6" hidden="1">#REF!</definedName>
    <definedName name="BLPH57" localSheetId="7" hidden="1">#REF!</definedName>
    <definedName name="BLPH57" localSheetId="9" hidden="1">#REF!</definedName>
    <definedName name="BLPH57" hidden="1">#REF!</definedName>
    <definedName name="BLPH58" localSheetId="5" hidden="1">#REF!</definedName>
    <definedName name="BLPH58" localSheetId="3" hidden="1">#REF!</definedName>
    <definedName name="BLPH58" localSheetId="4" hidden="1">#REF!</definedName>
    <definedName name="BLPH58" localSheetId="6" hidden="1">#REF!</definedName>
    <definedName name="BLPH58" localSheetId="7" hidden="1">#REF!</definedName>
    <definedName name="BLPH58" localSheetId="9" hidden="1">#REF!</definedName>
    <definedName name="BLPH58" hidden="1">#REF!</definedName>
    <definedName name="BLPH59" localSheetId="5" hidden="1">#REF!</definedName>
    <definedName name="BLPH59" localSheetId="3" hidden="1">#REF!</definedName>
    <definedName name="BLPH59" localSheetId="4" hidden="1">#REF!</definedName>
    <definedName name="BLPH59" localSheetId="6" hidden="1">#REF!</definedName>
    <definedName name="BLPH59" localSheetId="7" hidden="1">#REF!</definedName>
    <definedName name="BLPH59" localSheetId="9" hidden="1">#REF!</definedName>
    <definedName name="BLPH59" hidden="1">#REF!</definedName>
    <definedName name="BLPH6" localSheetId="5" hidden="1">#REF!</definedName>
    <definedName name="BLPH6" localSheetId="3" hidden="1">#REF!</definedName>
    <definedName name="BLPH6" localSheetId="4" hidden="1">#REF!</definedName>
    <definedName name="BLPH6" localSheetId="6" hidden="1">#REF!</definedName>
    <definedName name="BLPH6" localSheetId="7" hidden="1">#REF!</definedName>
    <definedName name="BLPH6" localSheetId="9" hidden="1">#REF!</definedName>
    <definedName name="BLPH6" hidden="1">#REF!</definedName>
    <definedName name="BLPH60" localSheetId="5" hidden="1">#REF!</definedName>
    <definedName name="BLPH60" localSheetId="3" hidden="1">#REF!</definedName>
    <definedName name="BLPH60" localSheetId="4" hidden="1">#REF!</definedName>
    <definedName name="BLPH60" localSheetId="6" hidden="1">#REF!</definedName>
    <definedName name="BLPH60" localSheetId="7" hidden="1">#REF!</definedName>
    <definedName name="BLPH60" localSheetId="9" hidden="1">#REF!</definedName>
    <definedName name="BLPH60" hidden="1">#REF!</definedName>
    <definedName name="BLPH61" localSheetId="5" hidden="1">#REF!</definedName>
    <definedName name="BLPH61" localSheetId="3" hidden="1">#REF!</definedName>
    <definedName name="BLPH61" localSheetId="4" hidden="1">#REF!</definedName>
    <definedName name="BLPH61" localSheetId="6" hidden="1">#REF!</definedName>
    <definedName name="BLPH61" localSheetId="7" hidden="1">#REF!</definedName>
    <definedName name="BLPH61" localSheetId="9" hidden="1">#REF!</definedName>
    <definedName name="BLPH61" hidden="1">#REF!</definedName>
    <definedName name="BLPH62" localSheetId="5" hidden="1">#REF!</definedName>
    <definedName name="BLPH62" localSheetId="3" hidden="1">#REF!</definedName>
    <definedName name="BLPH62" localSheetId="4" hidden="1">#REF!</definedName>
    <definedName name="BLPH62" localSheetId="6" hidden="1">#REF!</definedName>
    <definedName name="BLPH62" localSheetId="7" hidden="1">#REF!</definedName>
    <definedName name="BLPH62" localSheetId="9" hidden="1">#REF!</definedName>
    <definedName name="BLPH62" hidden="1">#REF!</definedName>
    <definedName name="BLPH63" localSheetId="5" hidden="1">#REF!</definedName>
    <definedName name="BLPH63" localSheetId="3" hidden="1">#REF!</definedName>
    <definedName name="BLPH63" localSheetId="4" hidden="1">#REF!</definedName>
    <definedName name="BLPH63" localSheetId="6" hidden="1">#REF!</definedName>
    <definedName name="BLPH63" localSheetId="7" hidden="1">#REF!</definedName>
    <definedName name="BLPH63" localSheetId="9" hidden="1">#REF!</definedName>
    <definedName name="BLPH63" hidden="1">#REF!</definedName>
    <definedName name="BLPH64" localSheetId="5" hidden="1">#REF!</definedName>
    <definedName name="BLPH64" localSheetId="3" hidden="1">#REF!</definedName>
    <definedName name="BLPH64" localSheetId="4" hidden="1">#REF!</definedName>
    <definedName name="BLPH64" localSheetId="6" hidden="1">#REF!</definedName>
    <definedName name="BLPH64" localSheetId="7" hidden="1">#REF!</definedName>
    <definedName name="BLPH64" localSheetId="9" hidden="1">#REF!</definedName>
    <definedName name="BLPH64" hidden="1">#REF!</definedName>
    <definedName name="BLPH65" localSheetId="5" hidden="1">#REF!</definedName>
    <definedName name="BLPH65" localSheetId="3" hidden="1">#REF!</definedName>
    <definedName name="BLPH65" localSheetId="4" hidden="1">#REF!</definedName>
    <definedName name="BLPH65" localSheetId="6" hidden="1">#REF!</definedName>
    <definedName name="BLPH65" localSheetId="7" hidden="1">#REF!</definedName>
    <definedName name="BLPH65" localSheetId="9" hidden="1">#REF!</definedName>
    <definedName name="BLPH65" hidden="1">#REF!</definedName>
    <definedName name="BLPH66" localSheetId="5" hidden="1">#REF!</definedName>
    <definedName name="BLPH66" localSheetId="3" hidden="1">#REF!</definedName>
    <definedName name="BLPH66" localSheetId="4" hidden="1">#REF!</definedName>
    <definedName name="BLPH66" localSheetId="6" hidden="1">#REF!</definedName>
    <definedName name="BLPH66" localSheetId="7" hidden="1">#REF!</definedName>
    <definedName name="BLPH66" localSheetId="9" hidden="1">#REF!</definedName>
    <definedName name="BLPH66" hidden="1">#REF!</definedName>
    <definedName name="BLPH67" localSheetId="5" hidden="1">#REF!</definedName>
    <definedName name="BLPH67" localSheetId="3" hidden="1">#REF!</definedName>
    <definedName name="BLPH67" localSheetId="4" hidden="1">#REF!</definedName>
    <definedName name="BLPH67" localSheetId="6" hidden="1">#REF!</definedName>
    <definedName name="BLPH67" localSheetId="7" hidden="1">#REF!</definedName>
    <definedName name="BLPH67" localSheetId="9" hidden="1">#REF!</definedName>
    <definedName name="BLPH67" hidden="1">#REF!</definedName>
    <definedName name="BLPH68" localSheetId="5" hidden="1">#REF!</definedName>
    <definedName name="BLPH68" localSheetId="3" hidden="1">#REF!</definedName>
    <definedName name="BLPH68" localSheetId="4" hidden="1">#REF!</definedName>
    <definedName name="BLPH68" localSheetId="6" hidden="1">#REF!</definedName>
    <definedName name="BLPH68" localSheetId="7" hidden="1">#REF!</definedName>
    <definedName name="BLPH68" localSheetId="9" hidden="1">#REF!</definedName>
    <definedName name="BLPH68" hidden="1">#REF!</definedName>
    <definedName name="BLPH69" localSheetId="5" hidden="1">#REF!</definedName>
    <definedName name="BLPH69" localSheetId="3" hidden="1">#REF!</definedName>
    <definedName name="BLPH69" localSheetId="4" hidden="1">#REF!</definedName>
    <definedName name="BLPH69" localSheetId="6" hidden="1">#REF!</definedName>
    <definedName name="BLPH69" localSheetId="7" hidden="1">#REF!</definedName>
    <definedName name="BLPH69" localSheetId="9" hidden="1">#REF!</definedName>
    <definedName name="BLPH69" hidden="1">#REF!</definedName>
    <definedName name="BLPH7" localSheetId="5" hidden="1">#REF!</definedName>
    <definedName name="BLPH7" localSheetId="3" hidden="1">#REF!</definedName>
    <definedName name="BLPH7" localSheetId="4" hidden="1">#REF!</definedName>
    <definedName name="BLPH7" localSheetId="6" hidden="1">#REF!</definedName>
    <definedName name="BLPH7" localSheetId="7" hidden="1">#REF!</definedName>
    <definedName name="BLPH7" localSheetId="9" hidden="1">#REF!</definedName>
    <definedName name="BLPH7" hidden="1">#REF!</definedName>
    <definedName name="BLPH70" localSheetId="5" hidden="1">#REF!</definedName>
    <definedName name="BLPH70" localSheetId="3" hidden="1">#REF!</definedName>
    <definedName name="BLPH70" localSheetId="4" hidden="1">#REF!</definedName>
    <definedName name="BLPH70" localSheetId="6" hidden="1">#REF!</definedName>
    <definedName name="BLPH70" localSheetId="7" hidden="1">#REF!</definedName>
    <definedName name="BLPH70" localSheetId="9" hidden="1">#REF!</definedName>
    <definedName name="BLPH70" hidden="1">#REF!</definedName>
    <definedName name="BLPH71" localSheetId="5" hidden="1">#REF!</definedName>
    <definedName name="BLPH71" localSheetId="3" hidden="1">#REF!</definedName>
    <definedName name="BLPH71" localSheetId="4" hidden="1">#REF!</definedName>
    <definedName name="BLPH71" localSheetId="6" hidden="1">#REF!</definedName>
    <definedName name="BLPH71" localSheetId="7" hidden="1">#REF!</definedName>
    <definedName name="BLPH71" localSheetId="9" hidden="1">#REF!</definedName>
    <definedName name="BLPH71" hidden="1">#REF!</definedName>
    <definedName name="BLPH72" localSheetId="5" hidden="1">#REF!</definedName>
    <definedName name="BLPH72" localSheetId="3" hidden="1">#REF!</definedName>
    <definedName name="BLPH72" localSheetId="4" hidden="1">#REF!</definedName>
    <definedName name="BLPH72" localSheetId="6" hidden="1">#REF!</definedName>
    <definedName name="BLPH72" localSheetId="7" hidden="1">#REF!</definedName>
    <definedName name="BLPH72" localSheetId="9" hidden="1">#REF!</definedName>
    <definedName name="BLPH72" hidden="1">#REF!</definedName>
    <definedName name="BLPH73" localSheetId="5" hidden="1">#REF!</definedName>
    <definedName name="BLPH73" localSheetId="3" hidden="1">#REF!</definedName>
    <definedName name="BLPH73" localSheetId="4" hidden="1">#REF!</definedName>
    <definedName name="BLPH73" localSheetId="6" hidden="1">#REF!</definedName>
    <definedName name="BLPH73" localSheetId="7" hidden="1">#REF!</definedName>
    <definedName name="BLPH73" localSheetId="9" hidden="1">#REF!</definedName>
    <definedName name="BLPH73" hidden="1">#REF!</definedName>
    <definedName name="BLPH74" localSheetId="5" hidden="1">#REF!</definedName>
    <definedName name="BLPH74" localSheetId="3" hidden="1">#REF!</definedName>
    <definedName name="BLPH74" localSheetId="4" hidden="1">#REF!</definedName>
    <definedName name="BLPH74" localSheetId="6" hidden="1">#REF!</definedName>
    <definedName name="BLPH74" localSheetId="7" hidden="1">#REF!</definedName>
    <definedName name="BLPH74" localSheetId="9" hidden="1">#REF!</definedName>
    <definedName name="BLPH74" hidden="1">#REF!</definedName>
    <definedName name="BLPH75" localSheetId="5" hidden="1">#REF!</definedName>
    <definedName name="BLPH75" localSheetId="3" hidden="1">#REF!</definedName>
    <definedName name="BLPH75" localSheetId="4" hidden="1">#REF!</definedName>
    <definedName name="BLPH75" localSheetId="6" hidden="1">#REF!</definedName>
    <definedName name="BLPH75" localSheetId="7" hidden="1">#REF!</definedName>
    <definedName name="BLPH75" localSheetId="9" hidden="1">#REF!</definedName>
    <definedName name="BLPH75" hidden="1">#REF!</definedName>
    <definedName name="BLPH76" localSheetId="5" hidden="1">#REF!</definedName>
    <definedName name="BLPH76" localSheetId="3" hidden="1">#REF!</definedName>
    <definedName name="BLPH76" localSheetId="4" hidden="1">#REF!</definedName>
    <definedName name="BLPH76" localSheetId="6" hidden="1">#REF!</definedName>
    <definedName name="BLPH76" localSheetId="7" hidden="1">#REF!</definedName>
    <definedName name="BLPH76" localSheetId="9" hidden="1">#REF!</definedName>
    <definedName name="BLPH76" hidden="1">#REF!</definedName>
    <definedName name="BLPH77" localSheetId="5" hidden="1">#REF!</definedName>
    <definedName name="BLPH77" localSheetId="3" hidden="1">#REF!</definedName>
    <definedName name="BLPH77" localSheetId="4" hidden="1">#REF!</definedName>
    <definedName name="BLPH77" localSheetId="6" hidden="1">#REF!</definedName>
    <definedName name="BLPH77" localSheetId="7" hidden="1">#REF!</definedName>
    <definedName name="BLPH77" localSheetId="9" hidden="1">#REF!</definedName>
    <definedName name="BLPH77" hidden="1">#REF!</definedName>
    <definedName name="BLPH78" localSheetId="5" hidden="1">#REF!</definedName>
    <definedName name="BLPH78" localSheetId="3" hidden="1">#REF!</definedName>
    <definedName name="BLPH78" localSheetId="4" hidden="1">#REF!</definedName>
    <definedName name="BLPH78" localSheetId="6" hidden="1">#REF!</definedName>
    <definedName name="BLPH78" localSheetId="7" hidden="1">#REF!</definedName>
    <definedName name="BLPH78" localSheetId="9" hidden="1">#REF!</definedName>
    <definedName name="BLPH78" hidden="1">#REF!</definedName>
    <definedName name="BLPH79" localSheetId="5" hidden="1">#REF!</definedName>
    <definedName name="BLPH79" localSheetId="3" hidden="1">#REF!</definedName>
    <definedName name="BLPH79" localSheetId="4" hidden="1">#REF!</definedName>
    <definedName name="BLPH79" localSheetId="6" hidden="1">#REF!</definedName>
    <definedName name="BLPH79" localSheetId="7" hidden="1">#REF!</definedName>
    <definedName name="BLPH79" localSheetId="9" hidden="1">#REF!</definedName>
    <definedName name="BLPH79" hidden="1">#REF!</definedName>
    <definedName name="BLPH8" localSheetId="5" hidden="1">#REF!</definedName>
    <definedName name="BLPH8" localSheetId="3" hidden="1">#REF!</definedName>
    <definedName name="BLPH8" localSheetId="4" hidden="1">#REF!</definedName>
    <definedName name="BLPH8" localSheetId="6" hidden="1">#REF!</definedName>
    <definedName name="BLPH8" localSheetId="7" hidden="1">#REF!</definedName>
    <definedName name="BLPH8" localSheetId="9" hidden="1">#REF!</definedName>
    <definedName name="BLPH8" hidden="1">#REF!</definedName>
    <definedName name="BLPH80" localSheetId="5" hidden="1">#REF!</definedName>
    <definedName name="BLPH80" localSheetId="3" hidden="1">#REF!</definedName>
    <definedName name="BLPH80" localSheetId="4" hidden="1">#REF!</definedName>
    <definedName name="BLPH80" localSheetId="6" hidden="1">#REF!</definedName>
    <definedName name="BLPH80" localSheetId="7" hidden="1">#REF!</definedName>
    <definedName name="BLPH80" localSheetId="9" hidden="1">#REF!</definedName>
    <definedName name="BLPH80" hidden="1">#REF!</definedName>
    <definedName name="BLPH81" localSheetId="5" hidden="1">#REF!</definedName>
    <definedName name="BLPH81" localSheetId="3" hidden="1">#REF!</definedName>
    <definedName name="BLPH81" localSheetId="4" hidden="1">#REF!</definedName>
    <definedName name="BLPH81" localSheetId="6" hidden="1">#REF!</definedName>
    <definedName name="BLPH81" localSheetId="7" hidden="1">#REF!</definedName>
    <definedName name="BLPH81" localSheetId="9" hidden="1">#REF!</definedName>
    <definedName name="BLPH81" hidden="1">#REF!</definedName>
    <definedName name="BLPH82" localSheetId="5" hidden="1">#REF!</definedName>
    <definedName name="BLPH82" localSheetId="3" hidden="1">#REF!</definedName>
    <definedName name="BLPH82" localSheetId="4" hidden="1">#REF!</definedName>
    <definedName name="BLPH82" localSheetId="6" hidden="1">#REF!</definedName>
    <definedName name="BLPH82" localSheetId="7" hidden="1">#REF!</definedName>
    <definedName name="BLPH82" localSheetId="9" hidden="1">#REF!</definedName>
    <definedName name="BLPH82" hidden="1">#REF!</definedName>
    <definedName name="BLPH83" localSheetId="5" hidden="1">#REF!</definedName>
    <definedName name="BLPH83" localSheetId="3" hidden="1">#REF!</definedName>
    <definedName name="BLPH83" localSheetId="4" hidden="1">#REF!</definedName>
    <definedName name="BLPH83" localSheetId="6" hidden="1">#REF!</definedName>
    <definedName name="BLPH83" localSheetId="7" hidden="1">#REF!</definedName>
    <definedName name="BLPH83" localSheetId="9" hidden="1">#REF!</definedName>
    <definedName name="BLPH83" hidden="1">#REF!</definedName>
    <definedName name="BLPH84" localSheetId="5" hidden="1">#REF!</definedName>
    <definedName name="BLPH84" localSheetId="3" hidden="1">#REF!</definedName>
    <definedName name="BLPH84" localSheetId="4" hidden="1">#REF!</definedName>
    <definedName name="BLPH84" localSheetId="6" hidden="1">#REF!</definedName>
    <definedName name="BLPH84" localSheetId="7" hidden="1">#REF!</definedName>
    <definedName name="BLPH84" localSheetId="9" hidden="1">#REF!</definedName>
    <definedName name="BLPH84" hidden="1">#REF!</definedName>
    <definedName name="BLPH85" localSheetId="5" hidden="1">#REF!</definedName>
    <definedName name="BLPH85" localSheetId="3" hidden="1">#REF!</definedName>
    <definedName name="BLPH85" localSheetId="4" hidden="1">#REF!</definedName>
    <definedName name="BLPH85" localSheetId="6" hidden="1">#REF!</definedName>
    <definedName name="BLPH85" localSheetId="7" hidden="1">#REF!</definedName>
    <definedName name="BLPH85" localSheetId="9" hidden="1">#REF!</definedName>
    <definedName name="BLPH85" hidden="1">#REF!</definedName>
    <definedName name="BLPH86" localSheetId="5" hidden="1">#REF!</definedName>
    <definedName name="BLPH86" localSheetId="3" hidden="1">#REF!</definedName>
    <definedName name="BLPH86" localSheetId="4" hidden="1">#REF!</definedName>
    <definedName name="BLPH86" localSheetId="6" hidden="1">#REF!</definedName>
    <definedName name="BLPH86" localSheetId="7" hidden="1">#REF!</definedName>
    <definedName name="BLPH86" localSheetId="9" hidden="1">#REF!</definedName>
    <definedName name="BLPH86" hidden="1">#REF!</definedName>
    <definedName name="BLPH87" localSheetId="5" hidden="1">#REF!</definedName>
    <definedName name="BLPH87" localSheetId="3" hidden="1">#REF!</definedName>
    <definedName name="BLPH87" localSheetId="4" hidden="1">#REF!</definedName>
    <definedName name="BLPH87" localSheetId="6" hidden="1">#REF!</definedName>
    <definedName name="BLPH87" localSheetId="7" hidden="1">#REF!</definedName>
    <definedName name="BLPH87" localSheetId="9" hidden="1">#REF!</definedName>
    <definedName name="BLPH87" hidden="1">#REF!</definedName>
    <definedName name="BLPH88" localSheetId="5" hidden="1">#REF!</definedName>
    <definedName name="BLPH88" localSheetId="3" hidden="1">#REF!</definedName>
    <definedName name="BLPH88" localSheetId="4" hidden="1">#REF!</definedName>
    <definedName name="BLPH88" localSheetId="6" hidden="1">#REF!</definedName>
    <definedName name="BLPH88" localSheetId="7" hidden="1">#REF!</definedName>
    <definedName name="BLPH88" localSheetId="9" hidden="1">#REF!</definedName>
    <definedName name="BLPH88" hidden="1">#REF!</definedName>
    <definedName name="BLPH89" localSheetId="5" hidden="1">#REF!</definedName>
    <definedName name="BLPH89" localSheetId="3" hidden="1">#REF!</definedName>
    <definedName name="BLPH89" localSheetId="4" hidden="1">#REF!</definedName>
    <definedName name="BLPH89" localSheetId="6" hidden="1">#REF!</definedName>
    <definedName name="BLPH89" localSheetId="7" hidden="1">#REF!</definedName>
    <definedName name="BLPH89" localSheetId="9" hidden="1">#REF!</definedName>
    <definedName name="BLPH89" hidden="1">#REF!</definedName>
    <definedName name="BLPH9" localSheetId="5" hidden="1">#REF!</definedName>
    <definedName name="BLPH9" localSheetId="3" hidden="1">#REF!</definedName>
    <definedName name="BLPH9" localSheetId="4" hidden="1">#REF!</definedName>
    <definedName name="BLPH9" localSheetId="6" hidden="1">#REF!</definedName>
    <definedName name="BLPH9" localSheetId="7" hidden="1">#REF!</definedName>
    <definedName name="BLPH9" localSheetId="9" hidden="1">#REF!</definedName>
    <definedName name="BLPH9" hidden="1">#REF!</definedName>
    <definedName name="BLPH90" localSheetId="5" hidden="1">#REF!</definedName>
    <definedName name="BLPH90" localSheetId="3" hidden="1">#REF!</definedName>
    <definedName name="BLPH90" localSheetId="4" hidden="1">#REF!</definedName>
    <definedName name="BLPH90" localSheetId="6" hidden="1">#REF!</definedName>
    <definedName name="BLPH90" localSheetId="7" hidden="1">#REF!</definedName>
    <definedName name="BLPH90" localSheetId="9" hidden="1">#REF!</definedName>
    <definedName name="BLPH90" hidden="1">#REF!</definedName>
    <definedName name="BLPH91" localSheetId="5" hidden="1">#REF!</definedName>
    <definedName name="BLPH91" localSheetId="3" hidden="1">#REF!</definedName>
    <definedName name="BLPH91" localSheetId="4" hidden="1">#REF!</definedName>
    <definedName name="BLPH91" localSheetId="6" hidden="1">#REF!</definedName>
    <definedName name="BLPH91" localSheetId="7" hidden="1">#REF!</definedName>
    <definedName name="BLPH91" localSheetId="9" hidden="1">#REF!</definedName>
    <definedName name="BLPH91" hidden="1">#REF!</definedName>
    <definedName name="BLPH92" localSheetId="5" hidden="1">#REF!</definedName>
    <definedName name="BLPH92" localSheetId="3" hidden="1">#REF!</definedName>
    <definedName name="BLPH92" localSheetId="4" hidden="1">#REF!</definedName>
    <definedName name="BLPH92" localSheetId="6" hidden="1">#REF!</definedName>
    <definedName name="BLPH92" localSheetId="7" hidden="1">#REF!</definedName>
    <definedName name="BLPH92" localSheetId="9" hidden="1">#REF!</definedName>
    <definedName name="BLPH92" hidden="1">#REF!</definedName>
    <definedName name="BLPH93" localSheetId="5" hidden="1">#REF!</definedName>
    <definedName name="BLPH93" localSheetId="3" hidden="1">#REF!</definedName>
    <definedName name="BLPH93" localSheetId="4" hidden="1">#REF!</definedName>
    <definedName name="BLPH93" localSheetId="6" hidden="1">#REF!</definedName>
    <definedName name="BLPH93" localSheetId="7" hidden="1">#REF!</definedName>
    <definedName name="BLPH93" localSheetId="9" hidden="1">#REF!</definedName>
    <definedName name="BLPH93" hidden="1">#REF!</definedName>
    <definedName name="BLPH94" localSheetId="5" hidden="1">#REF!</definedName>
    <definedName name="BLPH94" localSheetId="3" hidden="1">#REF!</definedName>
    <definedName name="BLPH94" localSheetId="4" hidden="1">#REF!</definedName>
    <definedName name="BLPH94" localSheetId="6" hidden="1">#REF!</definedName>
    <definedName name="BLPH94" localSheetId="7" hidden="1">#REF!</definedName>
    <definedName name="BLPH94" localSheetId="9" hidden="1">#REF!</definedName>
    <definedName name="BLPH94" hidden="1">#REF!</definedName>
    <definedName name="BLPH95" localSheetId="5" hidden="1">#REF!</definedName>
    <definedName name="BLPH95" localSheetId="3" hidden="1">#REF!</definedName>
    <definedName name="BLPH95" localSheetId="4" hidden="1">#REF!</definedName>
    <definedName name="BLPH95" localSheetId="6" hidden="1">#REF!</definedName>
    <definedName name="BLPH95" localSheetId="7" hidden="1">#REF!</definedName>
    <definedName name="BLPH95" localSheetId="9" hidden="1">#REF!</definedName>
    <definedName name="BLPH95" hidden="1">#REF!</definedName>
    <definedName name="BLPH96" localSheetId="5" hidden="1">#REF!</definedName>
    <definedName name="BLPH96" localSheetId="3" hidden="1">#REF!</definedName>
    <definedName name="BLPH96" localSheetId="4" hidden="1">#REF!</definedName>
    <definedName name="BLPH96" localSheetId="6" hidden="1">#REF!</definedName>
    <definedName name="BLPH96" localSheetId="7" hidden="1">#REF!</definedName>
    <definedName name="BLPH96" localSheetId="9" hidden="1">#REF!</definedName>
    <definedName name="BLPH96" hidden="1">#REF!</definedName>
    <definedName name="BLPH97" localSheetId="5" hidden="1">#REF!</definedName>
    <definedName name="BLPH97" localSheetId="3" hidden="1">#REF!</definedName>
    <definedName name="BLPH97" localSheetId="4" hidden="1">#REF!</definedName>
    <definedName name="BLPH97" localSheetId="6" hidden="1">#REF!</definedName>
    <definedName name="BLPH97" localSheetId="7" hidden="1">#REF!</definedName>
    <definedName name="BLPH97" localSheetId="9" hidden="1">#REF!</definedName>
    <definedName name="BLPH97" hidden="1">#REF!</definedName>
    <definedName name="BLPH98" localSheetId="5" hidden="1">#REF!</definedName>
    <definedName name="BLPH98" localSheetId="3" hidden="1">#REF!</definedName>
    <definedName name="BLPH98" localSheetId="4" hidden="1">#REF!</definedName>
    <definedName name="BLPH98" localSheetId="6" hidden="1">#REF!</definedName>
    <definedName name="BLPH98" localSheetId="7" hidden="1">#REF!</definedName>
    <definedName name="BLPH98" localSheetId="9" hidden="1">#REF!</definedName>
    <definedName name="BLPH98" hidden="1">#REF!</definedName>
    <definedName name="BLPH99" localSheetId="5" hidden="1">#REF!</definedName>
    <definedName name="BLPH99" localSheetId="3" hidden="1">#REF!</definedName>
    <definedName name="BLPH99" localSheetId="4" hidden="1">#REF!</definedName>
    <definedName name="BLPH99" localSheetId="6" hidden="1">#REF!</definedName>
    <definedName name="BLPH99" localSheetId="7" hidden="1">#REF!</definedName>
    <definedName name="BLPH99" localSheetId="9" hidden="1">#REF!</definedName>
    <definedName name="BLPH99" hidden="1">#REF!</definedName>
    <definedName name="d" hidden="1">38965.7181365741</definedName>
    <definedName name="dasdsa" hidden="1">{#N/A,#N/A,FALSE,"Aging Summary";#N/A,#N/A,FALSE,"Ratio Analysis";#N/A,#N/A,FALSE,"Test 120 Day Accts";#N/A,#N/A,FALSE,"Tickmarks"}</definedName>
    <definedName name="HTML_CodePage" hidden="1">1252</definedName>
    <definedName name="HTML_Control" hidden="1">{"'Prezzi Laser'!$A$2:$B$46"}</definedName>
    <definedName name="HTML_Description" hidden="1">""</definedName>
    <definedName name="HTML_Email" hidden="1">"rigenera@tin.it"</definedName>
    <definedName name="HTML_Header" hidden="1">"Prezzi Laser"</definedName>
    <definedName name="HTML_LastUpdate" hidden="1">""</definedName>
    <definedName name="HTML_LineAfter" hidden="1">TRUE</definedName>
    <definedName name="HTML_LineBefore" hidden="1">TRUE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"C:\Documenti\Esercizi\BP\web\laser2.htm"</definedName>
    <definedName name="HTML_PathTemplate" hidden="1">"C:\Documenti\Esercizi\BP\web\laser.htm"</definedName>
    <definedName name="HTML_Title" hidden="1">"RIGENERA"</definedName>
    <definedName name="i" hidden="1">{"uno",#N/A,FALSE,"Dist total";"COMENTARIO",#N/A,FALSE,"Ficha CODICE"}</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39240.4323148148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 hidden="1">{"Area1",#N/A,TRUE,"Obiettivo";"Area2",#N/A,TRUE,"Dati per Direzione"}</definedName>
    <definedName name="marriot" localSheetId="5" hidden="1">[2]CFIX!#REF!</definedName>
    <definedName name="marriot" localSheetId="3" hidden="1">[2]CFIX!#REF!</definedName>
    <definedName name="marriot" localSheetId="4" hidden="1">[2]CFIX!#REF!</definedName>
    <definedName name="marriot" localSheetId="6" hidden="1">[2]CFIX!#REF!</definedName>
    <definedName name="marriot" localSheetId="7" hidden="1">[2]CFIX!#REF!</definedName>
    <definedName name="marriot" localSheetId="9" hidden="1">[2]CFIX!#REF!</definedName>
    <definedName name="marriot" hidden="1">[2]CFIX!#REF!</definedName>
    <definedName name="nuovo" hidden="1">{#N/A,#N/A,FALSE,"Aging Summary";#N/A,#N/A,FALSE,"Ratio Analysis";#N/A,#N/A,FALSE,"Test 120 Day Accts";#N/A,#N/A,FALSE,"Tickmarks"}</definedName>
    <definedName name="o" hidden="1">{"CONSEJO",#N/A,FALSE,"Dist p0";"CONSEJO",#N/A,FALSE,"Ficha CODICE"}</definedName>
    <definedName name="ò" hidden="1">{"'Prezzi Laser'!$A$2:$B$46"}</definedName>
    <definedName name="OOO" hidden="1">{#N/A,#N/A,FALSE,"Aging Summary";#N/A,#N/A,FALSE,"Ratio Analysis";#N/A,#N/A,FALSE,"Test 120 Day Accts";#N/A,#N/A,FALSE,"Tickmarks"}</definedName>
    <definedName name="Pal_Workbook_GUID" hidden="1">"2LFALQAK54U4TGPTJ9G6M8W1"</definedName>
    <definedName name="palle" hidden="1">{"Area1",#N/A,TRUE,"Obiettivo";"Area2",#N/A,TRUE,"Dati per Direzione"}</definedName>
    <definedName name="pwoefù" hidden="1">{#N/A,#N/A,TRUE,"Proposal";#N/A,#N/A,TRUE,"Assumptions";#N/A,#N/A,TRUE,"Net Income";#N/A,#N/A,TRUE,"Balsheet";#N/A,#N/A,TRUE,"Capex";#N/A,#N/A,TRUE,"Volumes";#N/A,#N/A,TRUE,"Revenues";#N/A,#N/A,TRUE,"Var.Costs";#N/A,#N/A,TRUE,"Personnel";#N/A,#N/A,TRUE,"Other costs";#N/A,#N/A,TRUE,"MKTG and G&amp;A"}</definedName>
    <definedName name="RiskAfterRecalcMacro" hidden="1">""</definedName>
    <definedName name="RiskAfterSimMacro" hidden="1">""</definedName>
    <definedName name="RiskBeforeRecalcMacro" hidden="1">""</definedName>
    <definedName name="RiskBeforeSimMacro" hidden="1">""</definedName>
    <definedName name="RiskMultipleCPUSupportEnabled" hidden="1">TRUE</definedName>
    <definedName name="SAPBEXrevision" hidden="1">1</definedName>
    <definedName name="SAPBEXsysID" hidden="1">"LP2"</definedName>
    <definedName name="SAPBEXwbID" hidden="1">"9CQV126JBLHI5EJBDZLLKKVOO"</definedName>
    <definedName name="sd" localSheetId="5" hidden="1">#REF!</definedName>
    <definedName name="sd" localSheetId="3" hidden="1">#REF!</definedName>
    <definedName name="sd" localSheetId="4" hidden="1">#REF!</definedName>
    <definedName name="sd" localSheetId="6" hidden="1">#REF!</definedName>
    <definedName name="sd" localSheetId="7" hidden="1">#REF!</definedName>
    <definedName name="sd" localSheetId="9" hidden="1">#REF!</definedName>
    <definedName name="sd" hidden="1">#REF!</definedName>
    <definedName name="solver_adj" localSheetId="5" hidden="1">#REF!</definedName>
    <definedName name="solver_adj" localSheetId="3" hidden="1">#REF!</definedName>
    <definedName name="solver_adj" localSheetId="4" hidden="1">#REF!</definedName>
    <definedName name="solver_adj" localSheetId="6" hidden="1">#REF!</definedName>
    <definedName name="solver_adj" localSheetId="7" hidden="1">#REF!</definedName>
    <definedName name="solver_adj" localSheetId="9" hidden="1">#REF!</definedName>
    <definedName name="solver_adj" hidden="1">#REF!</definedName>
    <definedName name="solver_drv" hidden="1">1</definedName>
    <definedName name="solver_est" hidden="1">1</definedName>
    <definedName name="solver_itr" hidden="1">100</definedName>
    <definedName name="solver_lhs1" localSheetId="5" hidden="1">#REF!</definedName>
    <definedName name="solver_lhs1" localSheetId="3" hidden="1">#REF!</definedName>
    <definedName name="solver_lhs1" localSheetId="4" hidden="1">#REF!</definedName>
    <definedName name="solver_lhs1" localSheetId="6" hidden="1">#REF!</definedName>
    <definedName name="solver_lhs1" localSheetId="7" hidden="1">#REF!</definedName>
    <definedName name="solver_lhs1" localSheetId="9" hidden="1">#REF!</definedName>
    <definedName name="solver_lhs1" hidden="1">#REF!</definedName>
    <definedName name="solver_lhs10" localSheetId="5" hidden="1">#REF!</definedName>
    <definedName name="solver_lhs10" localSheetId="3" hidden="1">#REF!</definedName>
    <definedName name="solver_lhs10" localSheetId="4" hidden="1">#REF!</definedName>
    <definedName name="solver_lhs10" localSheetId="6" hidden="1">#REF!</definedName>
    <definedName name="solver_lhs10" localSheetId="7" hidden="1">#REF!</definedName>
    <definedName name="solver_lhs10" localSheetId="9" hidden="1">#REF!</definedName>
    <definedName name="solver_lhs10" hidden="1">#REF!</definedName>
    <definedName name="solver_lhs11" localSheetId="5" hidden="1">#REF!</definedName>
    <definedName name="solver_lhs11" localSheetId="3" hidden="1">#REF!</definedName>
    <definedName name="solver_lhs11" localSheetId="4" hidden="1">#REF!</definedName>
    <definedName name="solver_lhs11" localSheetId="6" hidden="1">#REF!</definedName>
    <definedName name="solver_lhs11" localSheetId="7" hidden="1">#REF!</definedName>
    <definedName name="solver_lhs11" localSheetId="9" hidden="1">#REF!</definedName>
    <definedName name="solver_lhs11" hidden="1">#REF!</definedName>
    <definedName name="solver_lhs12" localSheetId="5" hidden="1">#REF!</definedName>
    <definedName name="solver_lhs12" localSheetId="3" hidden="1">#REF!</definedName>
    <definedName name="solver_lhs12" localSheetId="4" hidden="1">#REF!</definedName>
    <definedName name="solver_lhs12" localSheetId="6" hidden="1">#REF!</definedName>
    <definedName name="solver_lhs12" localSheetId="7" hidden="1">#REF!</definedName>
    <definedName name="solver_lhs12" localSheetId="9" hidden="1">#REF!</definedName>
    <definedName name="solver_lhs12" hidden="1">#REF!</definedName>
    <definedName name="solver_lhs13" localSheetId="5" hidden="1">#REF!</definedName>
    <definedName name="solver_lhs13" localSheetId="3" hidden="1">#REF!</definedName>
    <definedName name="solver_lhs13" localSheetId="4" hidden="1">#REF!</definedName>
    <definedName name="solver_lhs13" localSheetId="6" hidden="1">#REF!</definedName>
    <definedName name="solver_lhs13" localSheetId="7" hidden="1">#REF!</definedName>
    <definedName name="solver_lhs13" localSheetId="9" hidden="1">#REF!</definedName>
    <definedName name="solver_lhs13" hidden="1">#REF!</definedName>
    <definedName name="solver_lhs14" localSheetId="5" hidden="1">#REF!</definedName>
    <definedName name="solver_lhs14" localSheetId="3" hidden="1">#REF!</definedName>
    <definedName name="solver_lhs14" localSheetId="4" hidden="1">#REF!</definedName>
    <definedName name="solver_lhs14" localSheetId="6" hidden="1">#REF!</definedName>
    <definedName name="solver_lhs14" localSheetId="7" hidden="1">#REF!</definedName>
    <definedName name="solver_lhs14" localSheetId="9" hidden="1">#REF!</definedName>
    <definedName name="solver_lhs14" hidden="1">#REF!</definedName>
    <definedName name="solver_lhs15" localSheetId="5" hidden="1">#REF!</definedName>
    <definedName name="solver_lhs15" localSheetId="3" hidden="1">#REF!</definedName>
    <definedName name="solver_lhs15" localSheetId="4" hidden="1">#REF!</definedName>
    <definedName name="solver_lhs15" localSheetId="6" hidden="1">#REF!</definedName>
    <definedName name="solver_lhs15" localSheetId="7" hidden="1">#REF!</definedName>
    <definedName name="solver_lhs15" localSheetId="9" hidden="1">#REF!</definedName>
    <definedName name="solver_lhs15" hidden="1">#REF!</definedName>
    <definedName name="solver_lhs16" localSheetId="5" hidden="1">#REF!</definedName>
    <definedName name="solver_lhs16" localSheetId="3" hidden="1">#REF!</definedName>
    <definedName name="solver_lhs16" localSheetId="4" hidden="1">#REF!</definedName>
    <definedName name="solver_lhs16" localSheetId="6" hidden="1">#REF!</definedName>
    <definedName name="solver_lhs16" localSheetId="7" hidden="1">#REF!</definedName>
    <definedName name="solver_lhs16" localSheetId="9" hidden="1">#REF!</definedName>
    <definedName name="solver_lhs16" hidden="1">#REF!</definedName>
    <definedName name="solver_lhs17" localSheetId="5" hidden="1">#REF!</definedName>
    <definedName name="solver_lhs17" localSheetId="3" hidden="1">#REF!</definedName>
    <definedName name="solver_lhs17" localSheetId="4" hidden="1">#REF!</definedName>
    <definedName name="solver_lhs17" localSheetId="6" hidden="1">#REF!</definedName>
    <definedName name="solver_lhs17" localSheetId="7" hidden="1">#REF!</definedName>
    <definedName name="solver_lhs17" localSheetId="9" hidden="1">#REF!</definedName>
    <definedName name="solver_lhs17" hidden="1">#REF!</definedName>
    <definedName name="solver_lhs18" localSheetId="5" hidden="1">#REF!</definedName>
    <definedName name="solver_lhs18" localSheetId="3" hidden="1">#REF!</definedName>
    <definedName name="solver_lhs18" localSheetId="4" hidden="1">#REF!</definedName>
    <definedName name="solver_lhs18" localSheetId="6" hidden="1">#REF!</definedName>
    <definedName name="solver_lhs18" localSheetId="7" hidden="1">#REF!</definedName>
    <definedName name="solver_lhs18" localSheetId="9" hidden="1">#REF!</definedName>
    <definedName name="solver_lhs18" hidden="1">#REF!</definedName>
    <definedName name="solver_lhs19" localSheetId="5" hidden="1">#REF!</definedName>
    <definedName name="solver_lhs19" localSheetId="3" hidden="1">#REF!</definedName>
    <definedName name="solver_lhs19" localSheetId="4" hidden="1">#REF!</definedName>
    <definedName name="solver_lhs19" localSheetId="6" hidden="1">#REF!</definedName>
    <definedName name="solver_lhs19" localSheetId="7" hidden="1">#REF!</definedName>
    <definedName name="solver_lhs19" localSheetId="9" hidden="1">#REF!</definedName>
    <definedName name="solver_lhs19" hidden="1">#REF!</definedName>
    <definedName name="solver_lhs2" localSheetId="5" hidden="1">#REF!</definedName>
    <definedName name="solver_lhs2" localSheetId="3" hidden="1">#REF!</definedName>
    <definedName name="solver_lhs2" localSheetId="4" hidden="1">#REF!</definedName>
    <definedName name="solver_lhs2" localSheetId="6" hidden="1">#REF!</definedName>
    <definedName name="solver_lhs2" localSheetId="7" hidden="1">#REF!</definedName>
    <definedName name="solver_lhs2" localSheetId="9" hidden="1">#REF!</definedName>
    <definedName name="solver_lhs2" hidden="1">#REF!</definedName>
    <definedName name="solver_lhs20" localSheetId="5" hidden="1">#REF!</definedName>
    <definedName name="solver_lhs20" localSheetId="3" hidden="1">#REF!</definedName>
    <definedName name="solver_lhs20" localSheetId="4" hidden="1">#REF!</definedName>
    <definedName name="solver_lhs20" localSheetId="6" hidden="1">#REF!</definedName>
    <definedName name="solver_lhs20" localSheetId="7" hidden="1">#REF!</definedName>
    <definedName name="solver_lhs20" localSheetId="9" hidden="1">#REF!</definedName>
    <definedName name="solver_lhs20" hidden="1">#REF!</definedName>
    <definedName name="solver_lhs21" localSheetId="5" hidden="1">#REF!</definedName>
    <definedName name="solver_lhs21" localSheetId="3" hidden="1">#REF!</definedName>
    <definedName name="solver_lhs21" localSheetId="4" hidden="1">#REF!</definedName>
    <definedName name="solver_lhs21" localSheetId="6" hidden="1">#REF!</definedName>
    <definedName name="solver_lhs21" localSheetId="7" hidden="1">#REF!</definedName>
    <definedName name="solver_lhs21" localSheetId="9" hidden="1">#REF!</definedName>
    <definedName name="solver_lhs21" hidden="1">#REF!</definedName>
    <definedName name="solver_lhs22" localSheetId="5" hidden="1">#REF!</definedName>
    <definedName name="solver_lhs22" localSheetId="3" hidden="1">#REF!</definedName>
    <definedName name="solver_lhs22" localSheetId="4" hidden="1">#REF!</definedName>
    <definedName name="solver_lhs22" localSheetId="6" hidden="1">#REF!</definedName>
    <definedName name="solver_lhs22" localSheetId="7" hidden="1">#REF!</definedName>
    <definedName name="solver_lhs22" localSheetId="9" hidden="1">#REF!</definedName>
    <definedName name="solver_lhs22" hidden="1">#REF!</definedName>
    <definedName name="solver_lhs23" localSheetId="5" hidden="1">#REF!</definedName>
    <definedName name="solver_lhs23" localSheetId="3" hidden="1">#REF!</definedName>
    <definedName name="solver_lhs23" localSheetId="4" hidden="1">#REF!</definedName>
    <definedName name="solver_lhs23" localSheetId="6" hidden="1">#REF!</definedName>
    <definedName name="solver_lhs23" localSheetId="7" hidden="1">#REF!</definedName>
    <definedName name="solver_lhs23" localSheetId="9" hidden="1">#REF!</definedName>
    <definedName name="solver_lhs23" hidden="1">#REF!</definedName>
    <definedName name="solver_lhs24" localSheetId="5" hidden="1">#REF!</definedName>
    <definedName name="solver_lhs24" localSheetId="3" hidden="1">#REF!</definedName>
    <definedName name="solver_lhs24" localSheetId="4" hidden="1">#REF!</definedName>
    <definedName name="solver_lhs24" localSheetId="6" hidden="1">#REF!</definedName>
    <definedName name="solver_lhs24" localSheetId="7" hidden="1">#REF!</definedName>
    <definedName name="solver_lhs24" localSheetId="9" hidden="1">#REF!</definedName>
    <definedName name="solver_lhs24" hidden="1">#REF!</definedName>
    <definedName name="solver_lhs25" localSheetId="5" hidden="1">#REF!</definedName>
    <definedName name="solver_lhs25" localSheetId="3" hidden="1">#REF!</definedName>
    <definedName name="solver_lhs25" localSheetId="4" hidden="1">#REF!</definedName>
    <definedName name="solver_lhs25" localSheetId="6" hidden="1">#REF!</definedName>
    <definedName name="solver_lhs25" localSheetId="7" hidden="1">#REF!</definedName>
    <definedName name="solver_lhs25" localSheetId="9" hidden="1">#REF!</definedName>
    <definedName name="solver_lhs25" hidden="1">#REF!</definedName>
    <definedName name="solver_lhs26" localSheetId="5" hidden="1">#REF!</definedName>
    <definedName name="solver_lhs26" localSheetId="3" hidden="1">#REF!</definedName>
    <definedName name="solver_lhs26" localSheetId="4" hidden="1">#REF!</definedName>
    <definedName name="solver_lhs26" localSheetId="6" hidden="1">#REF!</definedName>
    <definedName name="solver_lhs26" localSheetId="7" hidden="1">#REF!</definedName>
    <definedName name="solver_lhs26" localSheetId="9" hidden="1">#REF!</definedName>
    <definedName name="solver_lhs26" hidden="1">#REF!</definedName>
    <definedName name="solver_lhs27" localSheetId="5" hidden="1">#REF!</definedName>
    <definedName name="solver_lhs27" localSheetId="3" hidden="1">#REF!</definedName>
    <definedName name="solver_lhs27" localSheetId="4" hidden="1">#REF!</definedName>
    <definedName name="solver_lhs27" localSheetId="6" hidden="1">#REF!</definedName>
    <definedName name="solver_lhs27" localSheetId="7" hidden="1">#REF!</definedName>
    <definedName name="solver_lhs27" localSheetId="9" hidden="1">#REF!</definedName>
    <definedName name="solver_lhs27" hidden="1">#REF!</definedName>
    <definedName name="solver_lhs28" localSheetId="5" hidden="1">#REF!</definedName>
    <definedName name="solver_lhs28" localSheetId="3" hidden="1">#REF!</definedName>
    <definedName name="solver_lhs28" localSheetId="4" hidden="1">#REF!</definedName>
    <definedName name="solver_lhs28" localSheetId="6" hidden="1">#REF!</definedName>
    <definedName name="solver_lhs28" localSheetId="7" hidden="1">#REF!</definedName>
    <definedName name="solver_lhs28" localSheetId="9" hidden="1">#REF!</definedName>
    <definedName name="solver_lhs28" hidden="1">#REF!</definedName>
    <definedName name="solver_lhs29" localSheetId="5" hidden="1">#REF!</definedName>
    <definedName name="solver_lhs29" localSheetId="3" hidden="1">#REF!</definedName>
    <definedName name="solver_lhs29" localSheetId="4" hidden="1">#REF!</definedName>
    <definedName name="solver_lhs29" localSheetId="6" hidden="1">#REF!</definedName>
    <definedName name="solver_lhs29" localSheetId="7" hidden="1">#REF!</definedName>
    <definedName name="solver_lhs29" localSheetId="9" hidden="1">#REF!</definedName>
    <definedName name="solver_lhs29" hidden="1">#REF!</definedName>
    <definedName name="solver_lhs3" localSheetId="5" hidden="1">#REF!</definedName>
    <definedName name="solver_lhs3" localSheetId="3" hidden="1">#REF!</definedName>
    <definedName name="solver_lhs3" localSheetId="4" hidden="1">#REF!</definedName>
    <definedName name="solver_lhs3" localSheetId="6" hidden="1">#REF!</definedName>
    <definedName name="solver_lhs3" localSheetId="7" hidden="1">#REF!</definedName>
    <definedName name="solver_lhs3" localSheetId="9" hidden="1">#REF!</definedName>
    <definedName name="solver_lhs3" hidden="1">#REF!</definedName>
    <definedName name="solver_lhs30" localSheetId="5" hidden="1">#REF!</definedName>
    <definedName name="solver_lhs30" localSheetId="3" hidden="1">#REF!</definedName>
    <definedName name="solver_lhs30" localSheetId="4" hidden="1">#REF!</definedName>
    <definedName name="solver_lhs30" localSheetId="6" hidden="1">#REF!</definedName>
    <definedName name="solver_lhs30" localSheetId="7" hidden="1">#REF!</definedName>
    <definedName name="solver_lhs30" localSheetId="9" hidden="1">#REF!</definedName>
    <definedName name="solver_lhs30" hidden="1">#REF!</definedName>
    <definedName name="solver_lhs31" localSheetId="5" hidden="1">#REF!</definedName>
    <definedName name="solver_lhs31" localSheetId="3" hidden="1">#REF!</definedName>
    <definedName name="solver_lhs31" localSheetId="4" hidden="1">#REF!</definedName>
    <definedName name="solver_lhs31" localSheetId="6" hidden="1">#REF!</definedName>
    <definedName name="solver_lhs31" localSheetId="7" hidden="1">#REF!</definedName>
    <definedName name="solver_lhs31" localSheetId="9" hidden="1">#REF!</definedName>
    <definedName name="solver_lhs31" hidden="1">#REF!</definedName>
    <definedName name="solver_lhs32" localSheetId="5" hidden="1">#REF!</definedName>
    <definedName name="solver_lhs32" localSheetId="3" hidden="1">#REF!</definedName>
    <definedName name="solver_lhs32" localSheetId="4" hidden="1">#REF!</definedName>
    <definedName name="solver_lhs32" localSheetId="6" hidden="1">#REF!</definedName>
    <definedName name="solver_lhs32" localSheetId="7" hidden="1">#REF!</definedName>
    <definedName name="solver_lhs32" localSheetId="9" hidden="1">#REF!</definedName>
    <definedName name="solver_lhs32" hidden="1">#REF!</definedName>
    <definedName name="solver_lhs33" localSheetId="5" hidden="1">#REF!</definedName>
    <definedName name="solver_lhs33" localSheetId="3" hidden="1">#REF!</definedName>
    <definedName name="solver_lhs33" localSheetId="4" hidden="1">#REF!</definedName>
    <definedName name="solver_lhs33" localSheetId="6" hidden="1">#REF!</definedName>
    <definedName name="solver_lhs33" localSheetId="7" hidden="1">#REF!</definedName>
    <definedName name="solver_lhs33" localSheetId="9" hidden="1">#REF!</definedName>
    <definedName name="solver_lhs33" hidden="1">#REF!</definedName>
    <definedName name="solver_lhs34" localSheetId="5" hidden="1">#REF!</definedName>
    <definedName name="solver_lhs34" localSheetId="3" hidden="1">#REF!</definedName>
    <definedName name="solver_lhs34" localSheetId="4" hidden="1">#REF!</definedName>
    <definedName name="solver_lhs34" localSheetId="6" hidden="1">#REF!</definedName>
    <definedName name="solver_lhs34" localSheetId="7" hidden="1">#REF!</definedName>
    <definedName name="solver_lhs34" localSheetId="9" hidden="1">#REF!</definedName>
    <definedName name="solver_lhs34" hidden="1">#REF!</definedName>
    <definedName name="solver_lhs35" localSheetId="5" hidden="1">#REF!</definedName>
    <definedName name="solver_lhs35" localSheetId="3" hidden="1">#REF!</definedName>
    <definedName name="solver_lhs35" localSheetId="4" hidden="1">#REF!</definedName>
    <definedName name="solver_lhs35" localSheetId="6" hidden="1">#REF!</definedName>
    <definedName name="solver_lhs35" localSheetId="7" hidden="1">#REF!</definedName>
    <definedName name="solver_lhs35" localSheetId="9" hidden="1">#REF!</definedName>
    <definedName name="solver_lhs35" hidden="1">#REF!</definedName>
    <definedName name="solver_lhs36" localSheetId="5" hidden="1">#REF!</definedName>
    <definedName name="solver_lhs36" localSheetId="3" hidden="1">#REF!</definedName>
    <definedName name="solver_lhs36" localSheetId="4" hidden="1">#REF!</definedName>
    <definedName name="solver_lhs36" localSheetId="6" hidden="1">#REF!</definedName>
    <definedName name="solver_lhs36" localSheetId="7" hidden="1">#REF!</definedName>
    <definedName name="solver_lhs36" localSheetId="9" hidden="1">#REF!</definedName>
    <definedName name="solver_lhs36" hidden="1">#REF!</definedName>
    <definedName name="solver_lhs37" localSheetId="5" hidden="1">#REF!</definedName>
    <definedName name="solver_lhs37" localSheetId="3" hidden="1">#REF!</definedName>
    <definedName name="solver_lhs37" localSheetId="4" hidden="1">#REF!</definedName>
    <definedName name="solver_lhs37" localSheetId="6" hidden="1">#REF!</definedName>
    <definedName name="solver_lhs37" localSheetId="7" hidden="1">#REF!</definedName>
    <definedName name="solver_lhs37" localSheetId="9" hidden="1">#REF!</definedName>
    <definedName name="solver_lhs37" hidden="1">#REF!</definedName>
    <definedName name="solver_lhs38" localSheetId="5" hidden="1">#REF!</definedName>
    <definedName name="solver_lhs38" localSheetId="3" hidden="1">#REF!</definedName>
    <definedName name="solver_lhs38" localSheetId="4" hidden="1">#REF!</definedName>
    <definedName name="solver_lhs38" localSheetId="6" hidden="1">#REF!</definedName>
    <definedName name="solver_lhs38" localSheetId="7" hidden="1">#REF!</definedName>
    <definedName name="solver_lhs38" localSheetId="9" hidden="1">#REF!</definedName>
    <definedName name="solver_lhs38" hidden="1">#REF!</definedName>
    <definedName name="solver_lhs39" localSheetId="5" hidden="1">#REF!</definedName>
    <definedName name="solver_lhs39" localSheetId="3" hidden="1">#REF!</definedName>
    <definedName name="solver_lhs39" localSheetId="4" hidden="1">#REF!</definedName>
    <definedName name="solver_lhs39" localSheetId="6" hidden="1">#REF!</definedName>
    <definedName name="solver_lhs39" localSheetId="7" hidden="1">#REF!</definedName>
    <definedName name="solver_lhs39" localSheetId="9" hidden="1">#REF!</definedName>
    <definedName name="solver_lhs39" hidden="1">#REF!</definedName>
    <definedName name="solver_lhs4" localSheetId="5" hidden="1">#REF!</definedName>
    <definedName name="solver_lhs4" localSheetId="3" hidden="1">#REF!</definedName>
    <definedName name="solver_lhs4" localSheetId="4" hidden="1">#REF!</definedName>
    <definedName name="solver_lhs4" localSheetId="6" hidden="1">#REF!</definedName>
    <definedName name="solver_lhs4" localSheetId="7" hidden="1">#REF!</definedName>
    <definedName name="solver_lhs4" localSheetId="9" hidden="1">#REF!</definedName>
    <definedName name="solver_lhs4" hidden="1">#REF!</definedName>
    <definedName name="solver_lhs40" localSheetId="5" hidden="1">#REF!</definedName>
    <definedName name="solver_lhs40" localSheetId="3" hidden="1">#REF!</definedName>
    <definedName name="solver_lhs40" localSheetId="4" hidden="1">#REF!</definedName>
    <definedName name="solver_lhs40" localSheetId="6" hidden="1">#REF!</definedName>
    <definedName name="solver_lhs40" localSheetId="7" hidden="1">#REF!</definedName>
    <definedName name="solver_lhs40" localSheetId="9" hidden="1">#REF!</definedName>
    <definedName name="solver_lhs40" hidden="1">#REF!</definedName>
    <definedName name="solver_lhs41" localSheetId="5" hidden="1">#REF!</definedName>
    <definedName name="solver_lhs41" localSheetId="3" hidden="1">#REF!</definedName>
    <definedName name="solver_lhs41" localSheetId="4" hidden="1">#REF!</definedName>
    <definedName name="solver_lhs41" localSheetId="6" hidden="1">#REF!</definedName>
    <definedName name="solver_lhs41" localSheetId="7" hidden="1">#REF!</definedName>
    <definedName name="solver_lhs41" localSheetId="9" hidden="1">#REF!</definedName>
    <definedName name="solver_lhs41" hidden="1">#REF!</definedName>
    <definedName name="solver_lhs5" localSheetId="5" hidden="1">#REF!</definedName>
    <definedName name="solver_lhs5" localSheetId="3" hidden="1">#REF!</definedName>
    <definedName name="solver_lhs5" localSheetId="4" hidden="1">#REF!</definedName>
    <definedName name="solver_lhs5" localSheetId="6" hidden="1">#REF!</definedName>
    <definedName name="solver_lhs5" localSheetId="7" hidden="1">#REF!</definedName>
    <definedName name="solver_lhs5" localSheetId="9" hidden="1">#REF!</definedName>
    <definedName name="solver_lhs5" hidden="1">#REF!</definedName>
    <definedName name="solver_lhs6" localSheetId="5" hidden="1">#REF!</definedName>
    <definedName name="solver_lhs6" localSheetId="3" hidden="1">#REF!</definedName>
    <definedName name="solver_lhs6" localSheetId="4" hidden="1">#REF!</definedName>
    <definedName name="solver_lhs6" localSheetId="6" hidden="1">#REF!</definedName>
    <definedName name="solver_lhs6" localSheetId="7" hidden="1">#REF!</definedName>
    <definedName name="solver_lhs6" localSheetId="9" hidden="1">#REF!</definedName>
    <definedName name="solver_lhs6" hidden="1">#REF!</definedName>
    <definedName name="solver_lhs7" localSheetId="5" hidden="1">#REF!</definedName>
    <definedName name="solver_lhs7" localSheetId="3" hidden="1">#REF!</definedName>
    <definedName name="solver_lhs7" localSheetId="4" hidden="1">#REF!</definedName>
    <definedName name="solver_lhs7" localSheetId="6" hidden="1">#REF!</definedName>
    <definedName name="solver_lhs7" localSheetId="7" hidden="1">#REF!</definedName>
    <definedName name="solver_lhs7" localSheetId="9" hidden="1">#REF!</definedName>
    <definedName name="solver_lhs7" hidden="1">#REF!</definedName>
    <definedName name="solver_lhs8" localSheetId="5" hidden="1">#REF!</definedName>
    <definedName name="solver_lhs8" localSheetId="3" hidden="1">#REF!</definedName>
    <definedName name="solver_lhs8" localSheetId="4" hidden="1">#REF!</definedName>
    <definedName name="solver_lhs8" localSheetId="6" hidden="1">#REF!</definedName>
    <definedName name="solver_lhs8" localSheetId="7" hidden="1">#REF!</definedName>
    <definedName name="solver_lhs8" localSheetId="9" hidden="1">#REF!</definedName>
    <definedName name="solver_lhs8" hidden="1">#REF!</definedName>
    <definedName name="solver_lhs9" localSheetId="5" hidden="1">#REF!</definedName>
    <definedName name="solver_lhs9" localSheetId="3" hidden="1">#REF!</definedName>
    <definedName name="solver_lhs9" localSheetId="4" hidden="1">#REF!</definedName>
    <definedName name="solver_lhs9" localSheetId="6" hidden="1">#REF!</definedName>
    <definedName name="solver_lhs9" localSheetId="7" hidden="1">#REF!</definedName>
    <definedName name="solver_lhs9" localSheetId="9" hidden="1">#REF!</definedName>
    <definedName name="solver_lhs9" hidden="1">#REF!</definedName>
    <definedName name="solver_lin" hidden="1">0</definedName>
    <definedName name="solver_num" hidden="1">2</definedName>
    <definedName name="solver_nwt" hidden="1">1</definedName>
    <definedName name="solver_opt" localSheetId="5" hidden="1">#REF!</definedName>
    <definedName name="solver_opt" localSheetId="3" hidden="1">#REF!</definedName>
    <definedName name="solver_opt" localSheetId="4" hidden="1">#REF!</definedName>
    <definedName name="solver_opt" localSheetId="6" hidden="1">#REF!</definedName>
    <definedName name="solver_opt" localSheetId="7" hidden="1">#REF!</definedName>
    <definedName name="solver_opt" localSheetId="9" hidden="1">#REF!</definedName>
    <definedName name="solver_opt" hidden="1">#REF!</definedName>
    <definedName name="solver_pre" hidden="1">0.000001</definedName>
    <definedName name="solver_rel1" hidden="1">3</definedName>
    <definedName name="solver_rel10" hidden="1">3</definedName>
    <definedName name="solver_rel11" hidden="1">1</definedName>
    <definedName name="solver_rel12" hidden="1">3</definedName>
    <definedName name="solver_rel13" hidden="1">3</definedName>
    <definedName name="solver_rel14" hidden="1">1</definedName>
    <definedName name="solver_rel15" hidden="1">3</definedName>
    <definedName name="solver_rel16" hidden="1">1</definedName>
    <definedName name="solver_rel17" hidden="1">1</definedName>
    <definedName name="solver_rel18" hidden="1">1</definedName>
    <definedName name="solver_rel19" hidden="1">3</definedName>
    <definedName name="solver_rel2" hidden="1">1</definedName>
    <definedName name="solver_rel20" hidden="1">1</definedName>
    <definedName name="solver_rel21" hidden="1">3</definedName>
    <definedName name="solver_rel22" hidden="1">1</definedName>
    <definedName name="solver_rel23" hidden="1">3</definedName>
    <definedName name="solver_rel24" hidden="1">1</definedName>
    <definedName name="solver_rel25" hidden="1">3</definedName>
    <definedName name="solver_rel26" hidden="1">1</definedName>
    <definedName name="solver_rel27" hidden="1">1</definedName>
    <definedName name="solver_rel28" hidden="1">3</definedName>
    <definedName name="solver_rel29" hidden="1">1</definedName>
    <definedName name="solver_rel3" hidden="1">1</definedName>
    <definedName name="solver_rel30" hidden="1">3</definedName>
    <definedName name="solver_rel31" hidden="1">3</definedName>
    <definedName name="solver_rel32" hidden="1">3</definedName>
    <definedName name="solver_rel33" hidden="1">3</definedName>
    <definedName name="solver_rel34" hidden="1">2</definedName>
    <definedName name="solver_rel35" hidden="1">2</definedName>
    <definedName name="solver_rel36" hidden="1">2</definedName>
    <definedName name="solver_rel37" hidden="1">2</definedName>
    <definedName name="solver_rel38" hidden="1">1</definedName>
    <definedName name="solver_rel39" hidden="1">3</definedName>
    <definedName name="solver_rel4" hidden="1">1</definedName>
    <definedName name="solver_rel40" hidden="1">2</definedName>
    <definedName name="solver_rel41" hidden="1">2</definedName>
    <definedName name="solver_rel5" hidden="1">1</definedName>
    <definedName name="solver_rel6" hidden="1">3</definedName>
    <definedName name="solver_rel7" hidden="1">1</definedName>
    <definedName name="solver_rel8" hidden="1">1</definedName>
    <definedName name="solver_rel9" hidden="1">1</definedName>
    <definedName name="solver_rhs1" hidden="1">0</definedName>
    <definedName name="solver_rhs10" hidden="1">0</definedName>
    <definedName name="solver_rhs11" hidden="1">45000</definedName>
    <definedName name="solver_rhs12" hidden="1">0</definedName>
    <definedName name="solver_rhs13" hidden="1">0</definedName>
    <definedName name="solver_rhs14" hidden="1">100</definedName>
    <definedName name="solver_rhs15" hidden="1">0</definedName>
    <definedName name="solver_rhs16" hidden="1">1700</definedName>
    <definedName name="solver_rhs17" hidden="1">1700</definedName>
    <definedName name="solver_rhs18" hidden="1">20</definedName>
    <definedName name="solver_rhs19" hidden="1">0</definedName>
    <definedName name="solver_rhs2" hidden="1">19555</definedName>
    <definedName name="solver_rhs20" hidden="1">20</definedName>
    <definedName name="solver_rhs21" hidden="1">0</definedName>
    <definedName name="solver_rhs22" hidden="1">10000</definedName>
    <definedName name="solver_rhs23" hidden="1">0</definedName>
    <definedName name="solver_rhs24" hidden="1">40000</definedName>
    <definedName name="solver_rhs25" hidden="1">0</definedName>
    <definedName name="solver_rhs26" hidden="1">20</definedName>
    <definedName name="solver_rhs27" hidden="1">100</definedName>
    <definedName name="solver_rhs28" hidden="1">0.1</definedName>
    <definedName name="solver_rhs29" hidden="1">100</definedName>
    <definedName name="solver_rhs3" hidden="1">1700</definedName>
    <definedName name="solver_rhs30" hidden="1">0.1</definedName>
    <definedName name="solver_rhs31" hidden="1">2000</definedName>
    <definedName name="solver_rhs32" hidden="1">10000</definedName>
    <definedName name="solver_rhs33" hidden="1">30000</definedName>
    <definedName name="solver_rhs34" hidden="1">0</definedName>
    <definedName name="solver_rhs35" hidden="1">0</definedName>
    <definedName name="solver_rhs36" localSheetId="5" hidden="1">#REF!</definedName>
    <definedName name="solver_rhs36" localSheetId="3" hidden="1">#REF!</definedName>
    <definedName name="solver_rhs36" localSheetId="4" hidden="1">#REF!</definedName>
    <definedName name="solver_rhs36" localSheetId="6" hidden="1">#REF!</definedName>
    <definedName name="solver_rhs36" localSheetId="7" hidden="1">#REF!</definedName>
    <definedName name="solver_rhs36" localSheetId="9" hidden="1">#REF!</definedName>
    <definedName name="solver_rhs36" hidden="1">#REF!</definedName>
    <definedName name="solver_rhs37" localSheetId="5" hidden="1">#REF!</definedName>
    <definedName name="solver_rhs37" localSheetId="3" hidden="1">#REF!</definedName>
    <definedName name="solver_rhs37" localSheetId="4" hidden="1">#REF!</definedName>
    <definedName name="solver_rhs37" localSheetId="6" hidden="1">#REF!</definedName>
    <definedName name="solver_rhs37" localSheetId="7" hidden="1">#REF!</definedName>
    <definedName name="solver_rhs37" localSheetId="9" hidden="1">#REF!</definedName>
    <definedName name="solver_rhs37" hidden="1">#REF!</definedName>
    <definedName name="solver_rhs38" hidden="1">140000</definedName>
    <definedName name="solver_rhs39" hidden="1">120000</definedName>
    <definedName name="solver_rhs4" hidden="1">1700</definedName>
    <definedName name="solver_rhs40" localSheetId="5" hidden="1">#REF!</definedName>
    <definedName name="solver_rhs40" localSheetId="3" hidden="1">#REF!</definedName>
    <definedName name="solver_rhs40" localSheetId="4" hidden="1">#REF!</definedName>
    <definedName name="solver_rhs40" localSheetId="6" hidden="1">#REF!</definedName>
    <definedName name="solver_rhs40" localSheetId="7" hidden="1">#REF!</definedName>
    <definedName name="solver_rhs40" localSheetId="9" hidden="1">#REF!</definedName>
    <definedName name="solver_rhs40" hidden="1">#REF!</definedName>
    <definedName name="solver_rhs41" localSheetId="5" hidden="1">#REF!</definedName>
    <definedName name="solver_rhs41" localSheetId="3" hidden="1">#REF!</definedName>
    <definedName name="solver_rhs41" localSheetId="4" hidden="1">#REF!</definedName>
    <definedName name="solver_rhs41" localSheetId="6" hidden="1">#REF!</definedName>
    <definedName name="solver_rhs41" localSheetId="7" hidden="1">#REF!</definedName>
    <definedName name="solver_rhs41" localSheetId="9" hidden="1">#REF!</definedName>
    <definedName name="solver_rhs41" hidden="1">#REF!</definedName>
    <definedName name="solver_rhs5" hidden="1">20</definedName>
    <definedName name="solver_rhs6" hidden="1">0</definedName>
    <definedName name="solver_rhs7" hidden="1">1</definedName>
    <definedName name="solver_rhs8" hidden="1">20</definedName>
    <definedName name="solver_rhs9" hidden="1">100</definedName>
    <definedName name="solver_scl" hidden="1">2</definedName>
    <definedName name="solver_sho" hidden="1">2</definedName>
    <definedName name="solver_tim" hidden="1">100</definedName>
    <definedName name="solver_tmp" hidden="1">19555</definedName>
    <definedName name="solver_tol" hidden="1">0.05</definedName>
    <definedName name="solver_typ" hidden="1">3</definedName>
    <definedName name="solver_val" hidden="1">-5</definedName>
    <definedName name="VMVMVMVMVM" hidden="1">{#N/A,#N/A,FALSE,"Costo Vendido";#N/A,#N/A,FALSE,"Precio";#N/A,#N/A,FALSE,"Consumo";#N/A,#N/A,FALSE,"GDV";#N/A,#N/A,FALSE,"expestru";#N/A,#N/A,FALSE,"Graficos";#N/A,#N/A,FALSE,"Resumen "}</definedName>
    <definedName name="wrn.Aging._.and._.Trend._.Analysis." hidden="1">{#N/A,#N/A,FALSE,"Aging Summary";#N/A,#N/A,FALSE,"Ratio Analysis";#N/A,#N/A,FALSE,"Test 120 Day Accts";#N/A,#N/A,FALSE,"Tickmarks"}</definedName>
    <definedName name="wrn.Allegati." hidden="1">{#N/A,#N/A,FALSE,"Leather SpA P&amp;L A1";#N/A,#N/A,FALSE,"Leather SpA balance sheet A2";#N/A,#N/A,FALSE,"Leather SpA Cash flow A3";#N/A,#N/A,FALSE,"Assumptions A4"}</definedName>
    <definedName name="wrn.ANALISIS." hidden="1">{"ANAR",#N/A,FALSE,"Dist total";"MARGEN",#N/A,FALSE,"Dist total";"COMENTARIO",#N/A,FALSE,"Ficha CODICE";"CONSEJO",#N/A,FALSE,"Dist p0";"uno",#N/A,FALSE,"Dist total"}</definedName>
    <definedName name="wrn.CuentaEconomica." hidden="1">{#N/A,#N/A,FALSE,"Costo Vendido";#N/A,#N/A,FALSE,"Precio";#N/A,#N/A,FALSE,"Consumo";#N/A,#N/A,FALSE,"GDV";#N/A,#N/A,FALSE,"expestru";#N/A,#N/A,FALSE,"Graficos";#N/A,#N/A,FALSE,"Resumen "}</definedName>
    <definedName name="wrn.Danilo." hidden="1">{#N/A,#N/A,TRUE,"Main Issues";#N/A,#N/A,TRUE,"Income statement ($)"}</definedName>
    <definedName name="wrn.lettera." hidden="1">{"pagina1",#N/A,FALSE,"lettera di trasmissione Brescia";"pagina2",#N/A,FALSE,"lettera di trasmissione Brescia";"pagina3",#N/A,FALSE,"lettera di trasmissione Brescia";"pagina4",#N/A,FALSE,"lettera di trasmissione Brescia";"pagina5.pietra",#N/A,FALSE,"lettera di trasmissione Brescia"}</definedName>
    <definedName name="wrn.mario" hidden="1">{"Area1",#N/A,TRUE,"Obiettivo";"Area2",#N/A,TRUE,"Dati per Direzione"}</definedName>
    <definedName name="wrn.Mario." hidden="1">{"Area1",#N/A,TRUE,"Obiettivo";"Area2",#N/A,TRUE,"Dati per Direzione"}</definedName>
    <definedName name="wrn.Modello." hidden="1">{#N/A,#N/A,TRUE,"Proposal";#N/A,#N/A,TRUE,"Assumptions";#N/A,#N/A,TRUE,"Net Income";#N/A,#N/A,TRUE,"Balsheet";#N/A,#N/A,TRUE,"Capex";#N/A,#N/A,TRUE,"Volumes";#N/A,#N/A,TRUE,"Revenues";#N/A,#N/A,TRUE,"Var.Costs";#N/A,#N/A,TRUE,"Personnel";#N/A,#N/A,TRUE,"Other costs";#N/A,#N/A,TRUE,"MKTG and G&amp;A"}</definedName>
    <definedName name="wrn.PARA._.EL._.CONSEJO." hidden="1">{"CONSEJO",#N/A,FALSE,"Dist p0";"CONSEJO",#N/A,FALSE,"Ficha CODICE"}</definedName>
    <definedName name="wrn.PARA._.LA._.CARTA." hidden="1">{"uno",#N/A,FALSE,"Dist total";"COMENTARIO",#N/A,FALSE,"Ficha CODICE"}</definedName>
    <definedName name="wrn.Report._.Cash._.Flow." hidden="1">{#N/A,#N/A,FALSE,"P&amp;L-BS-CF"}</definedName>
    <definedName name="wrn.Soluzioni." hidden="1">{#N/A,#N/A,FALSE,"P&amp;L proj";#N/A,#N/A,FALSE,"Balance sheet proj";#N/A,#N/A,FALSE,"cf proj";#N/A,#N/A,FALSE,"IRR";#N/A,#N/A,FALSE,"Wacc";#N/A,#N/A,FALSE,"DCF";#N/A,#N/A,FALSE,"APV";#N/A,#N/A,FALSE,"comparables";#N/A,#N/A,FALSE,"Valuation"}</definedName>
    <definedName name="wrn.Stampa_Completa." hidden="1">{"Preventivo_AcquaGasCalore",#N/A,FALSE,"Bilancio termico";"Preventivo_Energia",#N/A,FALSE,"Bilancio termico";"Produzioni_E_Consumi",#N/A,FALSE,"Bilancio termico";"Centrale_Mincio",#N/A,FALSE,"Bilancio termico";"Fabbisoglo_Elettrico",#N/A,FALSE,"Bilancio termico";"Bilancio_Elettrico",#N/A,FALSE,"Bilancio termico";"Impianti_Semplici",#N/A,FALSE,"Bilancio termico";"Centrale_Lamarmora",#N/A,FALSE,"Bilancio termico";"Centrale_Nord",#N/A,FALSE,"Bilancio termico";"Termoutilizzatore",#N/A,FALSE,"Bilancio termico";"Bilancio_Termico",#N/A,FALSE,"Bilancio termico"}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 i="137" l="1"/>
  <c r="AA6" i="137"/>
  <c r="AA53" i="163"/>
  <c r="AA52" i="163"/>
  <c r="AA7" i="163"/>
  <c r="Y7" i="163"/>
  <c r="AA23" i="163"/>
  <c r="AA18" i="163"/>
  <c r="AA12" i="163"/>
  <c r="AA13" i="163"/>
  <c r="AA9" i="163"/>
  <c r="AA51" i="163" l="1"/>
  <c r="AA32" i="163"/>
  <c r="AA36" i="163" s="1"/>
  <c r="AA39" i="163" s="1"/>
  <c r="AA43" i="163" s="1"/>
  <c r="AA45" i="163" s="1"/>
  <c r="E42" i="55"/>
  <c r="E41" i="55"/>
  <c r="E39" i="55"/>
  <c r="E38" i="55"/>
  <c r="D39" i="55"/>
  <c r="D38" i="55"/>
  <c r="F38" i="55"/>
  <c r="F39" i="55"/>
  <c r="G38" i="55"/>
  <c r="G39" i="55"/>
  <c r="D40" i="55"/>
  <c r="D42" i="55" s="1"/>
  <c r="D41" i="55" l="1"/>
  <c r="C8" i="159" l="1"/>
  <c r="C18" i="159" s="1"/>
  <c r="C19" i="159"/>
  <c r="D16" i="160"/>
  <c r="C16" i="160"/>
  <c r="C12" i="160"/>
  <c r="G42" i="158" l="1"/>
  <c r="F42" i="158"/>
  <c r="E42" i="158"/>
  <c r="D42" i="158"/>
  <c r="C42" i="158"/>
  <c r="C37" i="158"/>
  <c r="G37" i="158" l="1"/>
  <c r="F37" i="158"/>
  <c r="E37" i="158"/>
  <c r="D37" i="158"/>
  <c r="C30" i="158" l="1"/>
  <c r="C16" i="158"/>
  <c r="E16" i="158"/>
  <c r="F16" i="158"/>
  <c r="G16" i="158"/>
  <c r="D16" i="158"/>
  <c r="C7" i="158"/>
  <c r="C15" i="158" s="1"/>
  <c r="G7" i="158"/>
  <c r="F7" i="158"/>
  <c r="E7" i="158"/>
  <c r="D7" i="158"/>
  <c r="J11" i="159"/>
  <c r="J10" i="159"/>
  <c r="J9" i="159"/>
  <c r="H23" i="161" l="1"/>
  <c r="H22" i="161"/>
  <c r="H21" i="161"/>
  <c r="K11" i="161"/>
  <c r="K9" i="161" s="1"/>
  <c r="I11" i="161"/>
  <c r="I9" i="161" s="1"/>
  <c r="K8" i="161"/>
  <c r="K6" i="161" s="1"/>
  <c r="I8" i="161"/>
  <c r="I6" i="161" s="1"/>
  <c r="H7" i="161"/>
  <c r="M12" i="157"/>
  <c r="K12" i="157"/>
  <c r="J8" i="157"/>
  <c r="M9" i="157"/>
  <c r="M7" i="157" s="1"/>
  <c r="K9" i="157"/>
  <c r="K7" i="157" s="1"/>
  <c r="C36" i="157"/>
  <c r="F32" i="157"/>
  <c r="E32" i="157"/>
  <c r="D32" i="157"/>
  <c r="C32" i="157"/>
  <c r="G28" i="157"/>
  <c r="F28" i="157"/>
  <c r="E28" i="157"/>
  <c r="D28" i="157"/>
  <c r="C28" i="157"/>
  <c r="C23" i="157"/>
  <c r="G23" i="157"/>
  <c r="F23" i="157"/>
  <c r="E23" i="157"/>
  <c r="D23" i="157"/>
  <c r="D10" i="161"/>
  <c r="C10" i="161"/>
  <c r="D6" i="161"/>
  <c r="C6" i="161"/>
  <c r="C36" i="156"/>
  <c r="C30" i="156" s="1"/>
  <c r="C31" i="156"/>
  <c r="H6" i="161" l="1"/>
  <c r="H8" i="161"/>
  <c r="J9" i="157"/>
  <c r="J12" i="156" l="1"/>
  <c r="K12" i="156"/>
  <c r="C22" i="156"/>
  <c r="D22" i="156"/>
  <c r="C26" i="156"/>
  <c r="D26" i="156"/>
  <c r="E26" i="156"/>
  <c r="F26" i="156"/>
  <c r="C21" i="156" l="1"/>
  <c r="C16" i="157" l="1"/>
  <c r="C14" i="156"/>
  <c r="E11" i="88" l="1"/>
  <c r="C17" i="88"/>
  <c r="C22" i="88"/>
  <c r="D11" i="88"/>
  <c r="C14" i="88"/>
  <c r="C11" i="88"/>
  <c r="E22" i="88"/>
  <c r="F22" i="88"/>
  <c r="G22" i="88"/>
  <c r="D22" i="88"/>
  <c r="G19" i="88"/>
  <c r="G17" i="88" s="1"/>
  <c r="F19" i="88"/>
  <c r="F17" i="88" s="1"/>
  <c r="E19" i="88"/>
  <c r="E17" i="88" s="1"/>
  <c r="D19" i="88"/>
  <c r="D17" i="88" s="1"/>
  <c r="C6" i="88"/>
  <c r="C9" i="88" s="1"/>
  <c r="C33" i="88" s="1"/>
  <c r="C36" i="88" s="1"/>
  <c r="F8" i="82"/>
  <c r="G8" i="82"/>
  <c r="G57" i="90"/>
  <c r="F57" i="90"/>
  <c r="E57" i="90"/>
  <c r="D57" i="90"/>
  <c r="C57" i="90"/>
  <c r="D49" i="90"/>
  <c r="C49" i="90"/>
  <c r="G37" i="90"/>
  <c r="F37" i="90"/>
  <c r="E37" i="90"/>
  <c r="D37" i="90"/>
  <c r="C37" i="90"/>
  <c r="C39" i="90" s="1"/>
  <c r="C23" i="90"/>
  <c r="C14" i="90"/>
  <c r="C34" i="89"/>
  <c r="C5" i="89"/>
  <c r="C19" i="89"/>
  <c r="C15" i="89"/>
  <c r="R31" i="82"/>
  <c r="S31" i="82"/>
  <c r="T31" i="82"/>
  <c r="U31" i="82"/>
  <c r="Q31" i="82"/>
  <c r="P31" i="82"/>
  <c r="O31" i="82"/>
  <c r="N31" i="82"/>
  <c r="M31" i="82"/>
  <c r="K31" i="82"/>
  <c r="L31" i="82"/>
  <c r="I31" i="82"/>
  <c r="J31" i="82"/>
  <c r="H31" i="82"/>
  <c r="G31" i="82"/>
  <c r="F31" i="82"/>
  <c r="E31" i="82"/>
  <c r="D31" i="82"/>
  <c r="C40" i="88" l="1"/>
  <c r="C58" i="90"/>
  <c r="C62" i="90" s="1"/>
  <c r="C26" i="90"/>
  <c r="C25" i="89"/>
  <c r="D27" i="82" l="1"/>
  <c r="U23" i="82"/>
  <c r="T23" i="82"/>
  <c r="S23" i="82"/>
  <c r="R23" i="82"/>
  <c r="Q23" i="82"/>
  <c r="P23" i="82"/>
  <c r="O23" i="82"/>
  <c r="N23" i="82"/>
  <c r="M23" i="82"/>
  <c r="L23" i="82"/>
  <c r="K23" i="82"/>
  <c r="J23" i="82"/>
  <c r="I23" i="82"/>
  <c r="H23" i="82"/>
  <c r="G23" i="82"/>
  <c r="F23" i="82"/>
  <c r="E23" i="82"/>
  <c r="D23" i="82"/>
  <c r="D8" i="82"/>
  <c r="D10" i="82" s="1"/>
  <c r="D14" i="82" s="1"/>
  <c r="D19" i="82" s="1"/>
  <c r="E8" i="82"/>
  <c r="E10" i="82" s="1"/>
  <c r="E14" i="82" s="1"/>
  <c r="E19" i="82" s="1"/>
  <c r="C10" i="162"/>
  <c r="C13" i="162" s="1"/>
  <c r="C16" i="162" s="1"/>
  <c r="C21" i="162" s="1"/>
  <c r="F10" i="82"/>
  <c r="F14" i="82" s="1"/>
  <c r="F19" i="82" s="1"/>
  <c r="G10" i="82"/>
  <c r="X30" i="137" l="1"/>
  <c r="X29" i="137"/>
  <c r="X27" i="137"/>
  <c r="X26" i="137"/>
  <c r="X24" i="137"/>
  <c r="X23" i="137"/>
  <c r="X22" i="137"/>
  <c r="X21" i="137"/>
  <c r="X20" i="137"/>
  <c r="X18" i="137"/>
  <c r="X16" i="137"/>
  <c r="X15" i="137"/>
  <c r="X13" i="137"/>
  <c r="X12" i="137"/>
  <c r="X11" i="137"/>
  <c r="X8" i="137"/>
  <c r="X7" i="137"/>
  <c r="Y19" i="137"/>
  <c r="Y10" i="137"/>
  <c r="Y6" i="137"/>
  <c r="Y23" i="163"/>
  <c r="Y18" i="163"/>
  <c r="Y12" i="163"/>
  <c r="Y13" i="163"/>
  <c r="X13" i="163" s="1"/>
  <c r="W13" i="163"/>
  <c r="Y53" i="163"/>
  <c r="X48" i="163"/>
  <c r="X44" i="163"/>
  <c r="X42" i="163"/>
  <c r="X41" i="163"/>
  <c r="X40" i="163"/>
  <c r="X38" i="163"/>
  <c r="X37" i="163"/>
  <c r="X35" i="163"/>
  <c r="X34" i="163"/>
  <c r="X33" i="163"/>
  <c r="X30" i="163"/>
  <c r="X28" i="163"/>
  <c r="X27" i="163"/>
  <c r="X26" i="163"/>
  <c r="X25" i="163"/>
  <c r="X24" i="163"/>
  <c r="X22" i="163"/>
  <c r="X21" i="163"/>
  <c r="X20" i="163"/>
  <c r="X19" i="163"/>
  <c r="X17" i="163"/>
  <c r="X16" i="163"/>
  <c r="X15" i="163"/>
  <c r="X14" i="163"/>
  <c r="X11" i="163"/>
  <c r="X10" i="163"/>
  <c r="X5" i="163"/>
  <c r="Y51" i="163"/>
  <c r="Y32" i="163"/>
  <c r="Y36" i="163" s="1"/>
  <c r="Y39" i="163" s="1"/>
  <c r="Y43" i="163" s="1"/>
  <c r="Y45" i="163" s="1"/>
  <c r="E12" i="160"/>
  <c r="D12" i="160"/>
  <c r="D15" i="158"/>
  <c r="E16" i="157"/>
  <c r="D16" i="157"/>
  <c r="E14" i="156"/>
  <c r="D14" i="156"/>
  <c r="X32" i="163" l="1"/>
  <c r="V48" i="163"/>
  <c r="V44" i="163"/>
  <c r="V42" i="163"/>
  <c r="V41" i="163"/>
  <c r="V40" i="163"/>
  <c r="V38" i="163"/>
  <c r="V37" i="163"/>
  <c r="V35" i="163"/>
  <c r="V34" i="163"/>
  <c r="V33" i="163"/>
  <c r="V30" i="163"/>
  <c r="V28" i="163"/>
  <c r="V27" i="163"/>
  <c r="V26" i="163"/>
  <c r="V25" i="163"/>
  <c r="V24" i="163"/>
  <c r="V22" i="163"/>
  <c r="V21" i="163"/>
  <c r="V20" i="163"/>
  <c r="V19" i="163"/>
  <c r="V17" i="163"/>
  <c r="V16" i="163"/>
  <c r="V15" i="163"/>
  <c r="V14" i="163"/>
  <c r="V11" i="163"/>
  <c r="V10" i="163"/>
  <c r="V5" i="163"/>
  <c r="W53" i="163"/>
  <c r="W51" i="163"/>
  <c r="W32" i="163"/>
  <c r="W23" i="163"/>
  <c r="X23" i="163" s="1"/>
  <c r="W18" i="163"/>
  <c r="X18" i="163" s="1"/>
  <c r="W12" i="163"/>
  <c r="X12" i="163" s="1"/>
  <c r="W9" i="163"/>
  <c r="X9" i="163" s="1"/>
  <c r="V30" i="137"/>
  <c r="V29" i="137"/>
  <c r="V27" i="137"/>
  <c r="V26" i="137"/>
  <c r="V24" i="137"/>
  <c r="V23" i="137"/>
  <c r="V22" i="137"/>
  <c r="V21" i="137"/>
  <c r="V20" i="137"/>
  <c r="V18" i="137"/>
  <c r="V16" i="137"/>
  <c r="V15" i="137"/>
  <c r="V13" i="137"/>
  <c r="V12" i="137"/>
  <c r="V11" i="137"/>
  <c r="V8" i="137"/>
  <c r="V7" i="137"/>
  <c r="W19" i="137"/>
  <c r="V19" i="137" s="1"/>
  <c r="W10" i="137"/>
  <c r="X10" i="137" s="1"/>
  <c r="W6" i="137"/>
  <c r="T7" i="137"/>
  <c r="L22" i="137"/>
  <c r="L21" i="137"/>
  <c r="L20" i="137"/>
  <c r="K19" i="137"/>
  <c r="T30" i="137"/>
  <c r="T29" i="137"/>
  <c r="T27" i="137"/>
  <c r="T26" i="137"/>
  <c r="T24" i="137"/>
  <c r="T23" i="137"/>
  <c r="T22" i="137"/>
  <c r="T21" i="137"/>
  <c r="T20" i="137"/>
  <c r="T18" i="137"/>
  <c r="T16" i="137"/>
  <c r="T15" i="137"/>
  <c r="T13" i="137"/>
  <c r="T12" i="137"/>
  <c r="T11" i="137"/>
  <c r="T8" i="137"/>
  <c r="S19" i="137"/>
  <c r="S10" i="137"/>
  <c r="S6" i="137"/>
  <c r="U19" i="137"/>
  <c r="U10" i="137"/>
  <c r="U6" i="137"/>
  <c r="C51" i="163"/>
  <c r="C53" i="163"/>
  <c r="E53" i="163"/>
  <c r="G53" i="163"/>
  <c r="E51" i="163"/>
  <c r="G51" i="163"/>
  <c r="D48" i="163"/>
  <c r="F48" i="163"/>
  <c r="H48" i="163"/>
  <c r="D5" i="163"/>
  <c r="F5" i="163"/>
  <c r="H5" i="163"/>
  <c r="L5" i="163"/>
  <c r="N5" i="163"/>
  <c r="P5" i="163"/>
  <c r="T5" i="163"/>
  <c r="D44" i="163"/>
  <c r="D42" i="163"/>
  <c r="D41" i="163"/>
  <c r="D40" i="163"/>
  <c r="D38" i="163"/>
  <c r="D37" i="163"/>
  <c r="D35" i="163"/>
  <c r="D34" i="163"/>
  <c r="D33" i="163"/>
  <c r="C32" i="163"/>
  <c r="F44" i="163"/>
  <c r="F42" i="163"/>
  <c r="F41" i="163"/>
  <c r="F40" i="163"/>
  <c r="F38" i="163"/>
  <c r="F37" i="163"/>
  <c r="F35" i="163"/>
  <c r="F34" i="163"/>
  <c r="F33" i="163"/>
  <c r="E32" i="163"/>
  <c r="H44" i="163"/>
  <c r="H42" i="163"/>
  <c r="H41" i="163"/>
  <c r="H40" i="163"/>
  <c r="H38" i="163"/>
  <c r="H37" i="163"/>
  <c r="H35" i="163"/>
  <c r="H34" i="163"/>
  <c r="H33" i="163"/>
  <c r="I32" i="163"/>
  <c r="M53" i="163"/>
  <c r="I53" i="163"/>
  <c r="K53" i="163"/>
  <c r="O53" i="163"/>
  <c r="N44" i="163"/>
  <c r="N42" i="163"/>
  <c r="N41" i="163"/>
  <c r="N40" i="163"/>
  <c r="N38" i="163"/>
  <c r="N37" i="163"/>
  <c r="N35" i="163"/>
  <c r="N34" i="163"/>
  <c r="N33" i="163"/>
  <c r="P44" i="163"/>
  <c r="P42" i="163"/>
  <c r="P41" i="163"/>
  <c r="P40" i="163"/>
  <c r="P38" i="163"/>
  <c r="P37" i="163"/>
  <c r="P35" i="163"/>
  <c r="P34" i="163"/>
  <c r="P33" i="163"/>
  <c r="I51" i="163"/>
  <c r="G32" i="163"/>
  <c r="H32" i="163" s="1"/>
  <c r="O32" i="163"/>
  <c r="Q53" i="163"/>
  <c r="Q32" i="163"/>
  <c r="L44" i="163"/>
  <c r="L42" i="163"/>
  <c r="L41" i="163"/>
  <c r="L40" i="163"/>
  <c r="L38" i="163"/>
  <c r="L37" i="163"/>
  <c r="L35" i="163"/>
  <c r="L34" i="163"/>
  <c r="L33" i="163"/>
  <c r="M32" i="163"/>
  <c r="K32" i="163"/>
  <c r="T48" i="163"/>
  <c r="T44" i="163"/>
  <c r="T42" i="163"/>
  <c r="T41" i="163"/>
  <c r="T40" i="163"/>
  <c r="T38" i="163"/>
  <c r="T37" i="163"/>
  <c r="T35" i="163"/>
  <c r="T34" i="163"/>
  <c r="T33" i="163"/>
  <c r="S53" i="163"/>
  <c r="K51" i="163"/>
  <c r="M51" i="163"/>
  <c r="O51" i="163"/>
  <c r="Q51" i="163"/>
  <c r="S32" i="163"/>
  <c r="U51" i="163"/>
  <c r="U53" i="163"/>
  <c r="U32" i="163"/>
  <c r="X19" i="137" l="1"/>
  <c r="T6" i="137"/>
  <c r="V6" i="137"/>
  <c r="V10" i="137"/>
  <c r="X6" i="137"/>
  <c r="V32" i="163"/>
  <c r="W7" i="163"/>
  <c r="X7" i="163" s="1"/>
  <c r="D32" i="163"/>
  <c r="P32" i="163"/>
  <c r="T19" i="137"/>
  <c r="T10" i="137"/>
  <c r="F32" i="163"/>
  <c r="N32" i="163"/>
  <c r="L32" i="163"/>
  <c r="T32" i="163"/>
  <c r="W36" i="163" l="1"/>
  <c r="X36" i="163" s="1"/>
  <c r="L48" i="163"/>
  <c r="N48" i="163"/>
  <c r="P48" i="163"/>
  <c r="D30" i="163"/>
  <c r="D28" i="163"/>
  <c r="D27" i="163"/>
  <c r="D26" i="163"/>
  <c r="D25" i="163"/>
  <c r="D24" i="163"/>
  <c r="D22" i="163"/>
  <c r="D21" i="163"/>
  <c r="D20" i="163"/>
  <c r="D19" i="163"/>
  <c r="D17" i="163"/>
  <c r="D13" i="163"/>
  <c r="D11" i="163"/>
  <c r="D10" i="163"/>
  <c r="F30" i="163"/>
  <c r="F28" i="163"/>
  <c r="F27" i="163"/>
  <c r="F26" i="163"/>
  <c r="F25" i="163"/>
  <c r="F24" i="163"/>
  <c r="F22" i="163"/>
  <c r="F21" i="163"/>
  <c r="F20" i="163"/>
  <c r="F19" i="163"/>
  <c r="F17" i="163"/>
  <c r="F16" i="163"/>
  <c r="F15" i="163"/>
  <c r="F14" i="163"/>
  <c r="F11" i="163"/>
  <c r="F10" i="163"/>
  <c r="H30" i="163"/>
  <c r="H28" i="163"/>
  <c r="H27" i="163"/>
  <c r="H26" i="163"/>
  <c r="H25" i="163"/>
  <c r="H24" i="163"/>
  <c r="H22" i="163"/>
  <c r="H21" i="163"/>
  <c r="H20" i="163"/>
  <c r="H19" i="163"/>
  <c r="H17" i="163"/>
  <c r="H16" i="163"/>
  <c r="H15" i="163"/>
  <c r="H14" i="163"/>
  <c r="H11" i="163"/>
  <c r="H10" i="163"/>
  <c r="L30" i="163"/>
  <c r="L28" i="163"/>
  <c r="L27" i="163"/>
  <c r="L26" i="163"/>
  <c r="L25" i="163"/>
  <c r="L24" i="163"/>
  <c r="L22" i="163"/>
  <c r="L21" i="163"/>
  <c r="L20" i="163"/>
  <c r="L19" i="163"/>
  <c r="L17" i="163"/>
  <c r="L16" i="163"/>
  <c r="L15" i="163"/>
  <c r="L14" i="163"/>
  <c r="L11" i="163"/>
  <c r="L10" i="163"/>
  <c r="N30" i="163"/>
  <c r="N28" i="163"/>
  <c r="N27" i="163"/>
  <c r="N26" i="163"/>
  <c r="N25" i="163"/>
  <c r="N24" i="163"/>
  <c r="N22" i="163"/>
  <c r="N21" i="163"/>
  <c r="N20" i="163"/>
  <c r="N19" i="163"/>
  <c r="N17" i="163"/>
  <c r="N16" i="163"/>
  <c r="N15" i="163"/>
  <c r="N14" i="163"/>
  <c r="N11" i="163"/>
  <c r="N10" i="163"/>
  <c r="P30" i="163"/>
  <c r="P28" i="163"/>
  <c r="P27" i="163"/>
  <c r="P26" i="163"/>
  <c r="P25" i="163"/>
  <c r="P24" i="163"/>
  <c r="P22" i="163"/>
  <c r="P21" i="163"/>
  <c r="P20" i="163"/>
  <c r="P19" i="163"/>
  <c r="P17" i="163"/>
  <c r="P16" i="163"/>
  <c r="P15" i="163"/>
  <c r="P14" i="163"/>
  <c r="P11" i="163"/>
  <c r="P10" i="163"/>
  <c r="T30" i="163"/>
  <c r="T28" i="163"/>
  <c r="T27" i="163"/>
  <c r="T26" i="163"/>
  <c r="T25" i="163"/>
  <c r="T24" i="163"/>
  <c r="T22" i="163"/>
  <c r="T21" i="163"/>
  <c r="T20" i="163"/>
  <c r="T19" i="163"/>
  <c r="T17" i="163"/>
  <c r="T16" i="163"/>
  <c r="T15" i="163"/>
  <c r="T14" i="163"/>
  <c r="T11" i="163"/>
  <c r="T10" i="163"/>
  <c r="C23" i="163"/>
  <c r="C18" i="163"/>
  <c r="C12" i="163"/>
  <c r="C9" i="163"/>
  <c r="E12" i="163"/>
  <c r="E23" i="163"/>
  <c r="E18" i="163"/>
  <c r="E9" i="163"/>
  <c r="G23" i="163"/>
  <c r="G18" i="163"/>
  <c r="G13" i="163"/>
  <c r="G12" i="163" s="1"/>
  <c r="G9" i="163"/>
  <c r="I23" i="163"/>
  <c r="I18" i="163"/>
  <c r="I13" i="163"/>
  <c r="I12" i="163" s="1"/>
  <c r="I9" i="163"/>
  <c r="K9" i="163"/>
  <c r="M9" i="163"/>
  <c r="O9" i="163"/>
  <c r="Q9" i="163"/>
  <c r="S9" i="163"/>
  <c r="S13" i="163"/>
  <c r="S12" i="163" s="1"/>
  <c r="Q13" i="163"/>
  <c r="Q12" i="163" s="1"/>
  <c r="O13" i="163"/>
  <c r="O12" i="163" s="1"/>
  <c r="M13" i="163"/>
  <c r="M12" i="163" s="1"/>
  <c r="K13" i="163"/>
  <c r="K12" i="163" s="1"/>
  <c r="U13" i="163"/>
  <c r="U9" i="163"/>
  <c r="V9" i="163" s="1"/>
  <c r="M18" i="163"/>
  <c r="H23" i="163" l="1"/>
  <c r="H12" i="163"/>
  <c r="U12" i="163"/>
  <c r="V12" i="163" s="1"/>
  <c r="V13" i="163"/>
  <c r="W39" i="163"/>
  <c r="X39" i="163" s="1"/>
  <c r="F18" i="163"/>
  <c r="D12" i="163"/>
  <c r="F9" i="163"/>
  <c r="H18" i="163"/>
  <c r="F23" i="163"/>
  <c r="D18" i="163"/>
  <c r="D23" i="163"/>
  <c r="D9" i="163"/>
  <c r="F12" i="163"/>
  <c r="N9" i="163"/>
  <c r="F13" i="163"/>
  <c r="P12" i="163"/>
  <c r="H9" i="163"/>
  <c r="L12" i="163"/>
  <c r="L9" i="163"/>
  <c r="H13" i="163"/>
  <c r="N12" i="163"/>
  <c r="L13" i="163"/>
  <c r="P9" i="163"/>
  <c r="N13" i="163"/>
  <c r="P13" i="163"/>
  <c r="T9" i="163"/>
  <c r="T13" i="163"/>
  <c r="C7" i="163"/>
  <c r="C36" i="163" s="1"/>
  <c r="C39" i="163" s="1"/>
  <c r="C43" i="163" s="1"/>
  <c r="C45" i="163" s="1"/>
  <c r="E7" i="163"/>
  <c r="E36" i="163" s="1"/>
  <c r="G7" i="163"/>
  <c r="G36" i="163" s="1"/>
  <c r="I7" i="163"/>
  <c r="I36" i="163" s="1"/>
  <c r="T12" i="163" l="1"/>
  <c r="W43" i="163"/>
  <c r="X43" i="163" s="1"/>
  <c r="D36" i="163"/>
  <c r="E39" i="163"/>
  <c r="G39" i="163"/>
  <c r="F36" i="163"/>
  <c r="I39" i="163"/>
  <c r="H36" i="163"/>
  <c r="H7" i="163"/>
  <c r="F7" i="163"/>
  <c r="D7" i="163"/>
  <c r="K23" i="163"/>
  <c r="M23" i="163"/>
  <c r="O23" i="163"/>
  <c r="Q23" i="163"/>
  <c r="S23" i="163"/>
  <c r="U23" i="163"/>
  <c r="V23" i="163" s="1"/>
  <c r="K18" i="163"/>
  <c r="L18" i="163" s="1"/>
  <c r="O18" i="163"/>
  <c r="N18" i="163" s="1"/>
  <c r="Q18" i="163"/>
  <c r="S18" i="163"/>
  <c r="U18" i="163"/>
  <c r="V18" i="163" s="1"/>
  <c r="J25" i="156"/>
  <c r="D5" i="89"/>
  <c r="W45" i="163" l="1"/>
  <c r="X45" i="163" s="1"/>
  <c r="G43" i="163"/>
  <c r="F39" i="163"/>
  <c r="H39" i="163"/>
  <c r="I43" i="163"/>
  <c r="D39" i="163"/>
  <c r="E43" i="163"/>
  <c r="I52" i="163"/>
  <c r="S7" i="163"/>
  <c r="T23" i="163"/>
  <c r="M7" i="163"/>
  <c r="M36" i="163" s="1"/>
  <c r="L23" i="163"/>
  <c r="N23" i="163"/>
  <c r="Q7" i="163"/>
  <c r="Q36" i="163" s="1"/>
  <c r="P18" i="163"/>
  <c r="P23" i="163"/>
  <c r="T18" i="163"/>
  <c r="O7" i="163"/>
  <c r="O36" i="163" s="1"/>
  <c r="U7" i="163"/>
  <c r="V7" i="163" s="1"/>
  <c r="K7" i="163"/>
  <c r="D14" i="88"/>
  <c r="D6" i="88"/>
  <c r="E40" i="55"/>
  <c r="P26" i="137"/>
  <c r="P27" i="137"/>
  <c r="P24" i="137"/>
  <c r="P30" i="137"/>
  <c r="P29" i="137"/>
  <c r="P23" i="137"/>
  <c r="P16" i="137"/>
  <c r="P15" i="137"/>
  <c r="P13" i="137"/>
  <c r="P12" i="137"/>
  <c r="P11" i="137"/>
  <c r="Q10" i="137"/>
  <c r="P8" i="137"/>
  <c r="P7" i="137"/>
  <c r="Q6" i="137"/>
  <c r="O19" i="137"/>
  <c r="P18" i="137"/>
  <c r="P22" i="137"/>
  <c r="P21" i="137"/>
  <c r="P20" i="137"/>
  <c r="Q19" i="137"/>
  <c r="F21" i="137"/>
  <c r="D34" i="89"/>
  <c r="E34" i="89"/>
  <c r="D19" i="89"/>
  <c r="D15" i="89"/>
  <c r="E15" i="89"/>
  <c r="D39" i="90"/>
  <c r="D23" i="90"/>
  <c r="D14" i="90"/>
  <c r="D9" i="88" l="1"/>
  <c r="D33" i="88" s="1"/>
  <c r="D26" i="90"/>
  <c r="D58" i="90"/>
  <c r="D62" i="90" s="1"/>
  <c r="D25" i="89"/>
  <c r="P19" i="137"/>
  <c r="K36" i="163"/>
  <c r="K39" i="163" s="1"/>
  <c r="K43" i="163" s="1"/>
  <c r="K45" i="163" s="1"/>
  <c r="K52" i="163"/>
  <c r="E45" i="163"/>
  <c r="D45" i="163" s="1"/>
  <c r="D43" i="163"/>
  <c r="I45" i="163"/>
  <c r="H43" i="163"/>
  <c r="G45" i="163"/>
  <c r="F43" i="163"/>
  <c r="O39" i="163"/>
  <c r="O43" i="163" s="1"/>
  <c r="N36" i="163"/>
  <c r="N39" i="163" s="1"/>
  <c r="Q39" i="163"/>
  <c r="Q43" i="163" s="1"/>
  <c r="P36" i="163"/>
  <c r="P39" i="163" s="1"/>
  <c r="M39" i="163"/>
  <c r="M43" i="163" s="1"/>
  <c r="S36" i="163"/>
  <c r="S39" i="163" s="1"/>
  <c r="S43" i="163" s="1"/>
  <c r="S45" i="163" s="1"/>
  <c r="T7" i="163"/>
  <c r="Y52" i="163" s="1"/>
  <c r="U36" i="163"/>
  <c r="V36" i="163" s="1"/>
  <c r="N7" i="163"/>
  <c r="L7" i="163"/>
  <c r="M52" i="163" s="1"/>
  <c r="P7" i="163"/>
  <c r="D36" i="88" l="1"/>
  <c r="D40" i="88" s="1"/>
  <c r="W52" i="163"/>
  <c r="L36" i="163"/>
  <c r="L39" i="163" s="1"/>
  <c r="S52" i="163"/>
  <c r="F45" i="163"/>
  <c r="U52" i="163"/>
  <c r="H45" i="163"/>
  <c r="Q45" i="163"/>
  <c r="P43" i="163"/>
  <c r="M45" i="163"/>
  <c r="L45" i="163" s="1"/>
  <c r="L43" i="163"/>
  <c r="O52" i="163"/>
  <c r="U39" i="163"/>
  <c r="T36" i="163"/>
  <c r="T39" i="163" s="1"/>
  <c r="Q52" i="163"/>
  <c r="O45" i="163"/>
  <c r="N43" i="163"/>
  <c r="D8" i="159"/>
  <c r="D18" i="159" s="1"/>
  <c r="D19" i="159"/>
  <c r="F30" i="158"/>
  <c r="U43" i="163" l="1"/>
  <c r="V43" i="163" s="1"/>
  <c r="V39" i="163"/>
  <c r="N45" i="163"/>
  <c r="P45" i="163"/>
  <c r="E30" i="158"/>
  <c r="D30" i="158"/>
  <c r="D36" i="157"/>
  <c r="M10" i="157"/>
  <c r="K10" i="157"/>
  <c r="K8" i="156"/>
  <c r="D31" i="156"/>
  <c r="D36" i="156"/>
  <c r="E28" i="82"/>
  <c r="E25" i="82"/>
  <c r="E27" i="82" s="1"/>
  <c r="D10" i="162"/>
  <c r="D13" i="162" s="1"/>
  <c r="D16" i="162" s="1"/>
  <c r="D21" i="162" s="1"/>
  <c r="G9" i="162"/>
  <c r="G8" i="162"/>
  <c r="F10" i="162"/>
  <c r="F13" i="162" s="1"/>
  <c r="F16" i="162" s="1"/>
  <c r="F21" i="162" s="1"/>
  <c r="E10" i="162"/>
  <c r="E13" i="162" s="1"/>
  <c r="E16" i="162" s="1"/>
  <c r="E21" i="162" s="1"/>
  <c r="G14" i="88"/>
  <c r="F14" i="88"/>
  <c r="F31" i="156"/>
  <c r="G31" i="156"/>
  <c r="G36" i="156"/>
  <c r="F36" i="156"/>
  <c r="E36" i="156"/>
  <c r="E31" i="156"/>
  <c r="J7" i="157" l="1"/>
  <c r="T43" i="163"/>
  <c r="U45" i="163"/>
  <c r="T45" i="163" s="1"/>
  <c r="V45" i="163"/>
  <c r="E30" i="156"/>
  <c r="D30" i="156"/>
  <c r="G10" i="162"/>
  <c r="G13" i="162" s="1"/>
  <c r="F30" i="156"/>
  <c r="G30" i="156"/>
  <c r="G16" i="162" l="1"/>
  <c r="G21" i="162" s="1"/>
  <c r="D21" i="156"/>
  <c r="E22" i="156"/>
  <c r="E19" i="159"/>
  <c r="N26" i="137"/>
  <c r="N30" i="137"/>
  <c r="N24" i="137"/>
  <c r="N29" i="137"/>
  <c r="N23" i="137"/>
  <c r="N21" i="137"/>
  <c r="N22" i="137"/>
  <c r="N20" i="137"/>
  <c r="N18" i="137"/>
  <c r="N16" i="137"/>
  <c r="N15" i="137"/>
  <c r="N11" i="137"/>
  <c r="N12" i="137"/>
  <c r="N13" i="137"/>
  <c r="N8" i="137"/>
  <c r="N7" i="137"/>
  <c r="O10" i="137"/>
  <c r="P10" i="137" s="1"/>
  <c r="O6" i="137"/>
  <c r="E27" i="137"/>
  <c r="M27" i="137"/>
  <c r="N27" i="137" s="1"/>
  <c r="G24" i="162" l="1"/>
  <c r="F5" i="162" s="1"/>
  <c r="F24" i="162" s="1"/>
  <c r="E5" i="162" s="1"/>
  <c r="E24" i="162" s="1"/>
  <c r="D5" i="162" s="1"/>
  <c r="D24" i="162" s="1"/>
  <c r="C5" i="162" s="1"/>
  <c r="C24" i="162" s="1"/>
  <c r="N6" i="137"/>
  <c r="P6" i="137"/>
  <c r="L26" i="137"/>
  <c r="L27" i="137"/>
  <c r="L24" i="137"/>
  <c r="L30" i="137"/>
  <c r="L29" i="137"/>
  <c r="L23" i="137"/>
  <c r="M19" i="137"/>
  <c r="L18" i="137"/>
  <c r="L16" i="137"/>
  <c r="L15" i="137"/>
  <c r="L13" i="137"/>
  <c r="L12" i="137"/>
  <c r="L11" i="137"/>
  <c r="M10" i="137"/>
  <c r="N10" i="137" s="1"/>
  <c r="L8" i="137"/>
  <c r="L7" i="137"/>
  <c r="L19" i="137" l="1"/>
  <c r="N19" i="137"/>
  <c r="K10" i="137" l="1"/>
  <c r="L10" i="137" s="1"/>
  <c r="K6" i="137"/>
  <c r="L6" i="137" s="1"/>
  <c r="G40" i="55"/>
  <c r="F40" i="55"/>
  <c r="F41" i="55" l="1"/>
  <c r="F42" i="55"/>
  <c r="G41" i="55"/>
  <c r="G42" i="55"/>
  <c r="F25" i="82"/>
  <c r="F27" i="82" s="1"/>
  <c r="F28" i="82"/>
  <c r="E19" i="89"/>
  <c r="F19" i="89"/>
  <c r="F15" i="89"/>
  <c r="E5" i="89"/>
  <c r="E25" i="89" s="1"/>
  <c r="F5" i="89"/>
  <c r="E49" i="90" l="1"/>
  <c r="E39" i="90"/>
  <c r="E23" i="90"/>
  <c r="E14" i="90"/>
  <c r="F14" i="90"/>
  <c r="F23" i="90"/>
  <c r="F39" i="90"/>
  <c r="F49" i="90"/>
  <c r="E14" i="88"/>
  <c r="E7" i="88"/>
  <c r="F7" i="88"/>
  <c r="E6" i="88"/>
  <c r="F6" i="88"/>
  <c r="F18" i="137"/>
  <c r="F16" i="137"/>
  <c r="F15" i="137"/>
  <c r="F13" i="137"/>
  <c r="F12" i="137"/>
  <c r="F11" i="137"/>
  <c r="F8" i="137"/>
  <c r="F9" i="137"/>
  <c r="F7" i="137"/>
  <c r="F26" i="137"/>
  <c r="F27" i="137"/>
  <c r="F24" i="137"/>
  <c r="F30" i="137"/>
  <c r="F29" i="137"/>
  <c r="F23" i="137"/>
  <c r="F22" i="137"/>
  <c r="F20" i="137"/>
  <c r="H26" i="137"/>
  <c r="H27" i="137"/>
  <c r="H24" i="137"/>
  <c r="H30" i="137"/>
  <c r="H29" i="137"/>
  <c r="H23" i="137"/>
  <c r="H22" i="137"/>
  <c r="H21" i="137"/>
  <c r="H20" i="137"/>
  <c r="H18" i="137"/>
  <c r="H16" i="137"/>
  <c r="H15" i="137"/>
  <c r="H13" i="137"/>
  <c r="H12" i="137"/>
  <c r="H11" i="137"/>
  <c r="H8" i="137"/>
  <c r="H9" i="137"/>
  <c r="H7" i="137"/>
  <c r="I19" i="137"/>
  <c r="I6" i="137"/>
  <c r="F19" i="159"/>
  <c r="F8" i="159"/>
  <c r="G8" i="159"/>
  <c r="E8" i="159"/>
  <c r="E16" i="160"/>
  <c r="G25" i="82"/>
  <c r="G27" i="82" s="1"/>
  <c r="E9" i="88" l="1"/>
  <c r="E33" i="88" s="1"/>
  <c r="E36" i="88" s="1"/>
  <c r="E40" i="88" s="1"/>
  <c r="E26" i="90"/>
  <c r="E58" i="90"/>
  <c r="E62" i="90" s="1"/>
  <c r="F58" i="90"/>
  <c r="F62" i="90" s="1"/>
  <c r="F26" i="90"/>
  <c r="F6" i="137"/>
  <c r="F10" i="137"/>
  <c r="E19" i="137" l="1"/>
  <c r="I10" i="137" l="1"/>
  <c r="G10" i="137"/>
  <c r="G6" i="137"/>
  <c r="H6" i="137" s="1"/>
  <c r="G19" i="137"/>
  <c r="D26" i="137"/>
  <c r="D27" i="137"/>
  <c r="D24" i="137"/>
  <c r="D30" i="137"/>
  <c r="D29" i="137"/>
  <c r="D23" i="137"/>
  <c r="D18" i="137"/>
  <c r="D16" i="137"/>
  <c r="D15" i="137"/>
  <c r="D13" i="137"/>
  <c r="D12" i="137"/>
  <c r="D11" i="137"/>
  <c r="D8" i="137"/>
  <c r="D9" i="137"/>
  <c r="D7" i="137"/>
  <c r="E10" i="137"/>
  <c r="E6" i="137"/>
  <c r="G36" i="157"/>
  <c r="F36" i="157"/>
  <c r="G32" i="157"/>
  <c r="D19" i="137"/>
  <c r="C6" i="137"/>
  <c r="C10" i="137"/>
  <c r="H26" i="82"/>
  <c r="J8" i="156"/>
  <c r="F34" i="89"/>
  <c r="G15" i="89"/>
  <c r="F16" i="160"/>
  <c r="G16" i="160"/>
  <c r="F22" i="156"/>
  <c r="I25" i="82"/>
  <c r="I27" i="82" s="1"/>
  <c r="J25" i="82"/>
  <c r="K25" i="82"/>
  <c r="L25" i="82"/>
  <c r="M25" i="82"/>
  <c r="N25" i="82"/>
  <c r="N27" i="82" s="1"/>
  <c r="O25" i="82"/>
  <c r="P25" i="82"/>
  <c r="Q25" i="82"/>
  <c r="R25" i="82"/>
  <c r="S25" i="82"/>
  <c r="G14" i="82"/>
  <c r="G19" i="82" s="1"/>
  <c r="H10" i="82"/>
  <c r="D6" i="137" l="1"/>
  <c r="H19" i="137"/>
  <c r="F19" i="137"/>
  <c r="D10" i="137"/>
  <c r="H10" i="137"/>
  <c r="U27" i="82"/>
  <c r="T27" i="82"/>
  <c r="S27" i="82"/>
  <c r="R27" i="82"/>
  <c r="Q27" i="82"/>
  <c r="P27" i="82"/>
  <c r="O27" i="82"/>
  <c r="M27" i="82"/>
  <c r="L27" i="82"/>
  <c r="K27" i="82"/>
  <c r="J27" i="82"/>
  <c r="F25" i="89" l="1"/>
  <c r="G5" i="89"/>
  <c r="G22" i="156"/>
  <c r="F9" i="88" l="1"/>
  <c r="F33" i="88" s="1"/>
  <c r="F36" i="88" s="1"/>
  <c r="F40" i="88" l="1"/>
  <c r="H25" i="82"/>
  <c r="H27" i="82" s="1"/>
  <c r="H28" i="82"/>
  <c r="G6" i="88" l="1"/>
  <c r="G9" i="88" s="1"/>
  <c r="G33" i="88" s="1"/>
  <c r="G36" i="88" s="1"/>
  <c r="G40" i="88" l="1"/>
  <c r="H40" i="55"/>
  <c r="H42" i="55" s="1"/>
  <c r="H39" i="55"/>
  <c r="H38" i="55"/>
  <c r="G34" i="89"/>
  <c r="G19" i="89"/>
  <c r="G25" i="89" s="1"/>
  <c r="G49" i="90"/>
  <c r="G58" i="90" s="1"/>
  <c r="G39" i="90"/>
  <c r="G23" i="90"/>
  <c r="G14" i="90"/>
  <c r="G19" i="159"/>
  <c r="G26" i="156"/>
  <c r="G21" i="156" s="1"/>
  <c r="G26" i="90" l="1"/>
  <c r="G62" i="90"/>
  <c r="H41" i="55"/>
  <c r="I8" i="82"/>
  <c r="H14" i="82"/>
  <c r="H19" i="82" s="1"/>
  <c r="I40" i="55" l="1"/>
  <c r="I42" i="55" s="1"/>
  <c r="I39" i="55" l="1"/>
  <c r="I38" i="55"/>
  <c r="I41" i="55" s="1"/>
  <c r="I10" i="82" l="1"/>
  <c r="I14" i="82" s="1"/>
  <c r="I19" i="82" s="1"/>
  <c r="J40" i="55" l="1"/>
  <c r="J42" i="55" s="1"/>
  <c r="J39" i="55"/>
  <c r="J38" i="55"/>
  <c r="J41" i="55" l="1"/>
  <c r="J10" i="82" l="1"/>
  <c r="J14" i="82" s="1"/>
  <c r="J19" i="82" s="1"/>
  <c r="K40" i="55" l="1"/>
  <c r="K42" i="55" s="1"/>
  <c r="K39" i="55"/>
  <c r="K38" i="55"/>
  <c r="K41" i="55" l="1"/>
  <c r="U10" i="82" l="1"/>
  <c r="U14" i="82" s="1"/>
  <c r="T10" i="82"/>
  <c r="T14" i="82" s="1"/>
  <c r="S10" i="82"/>
  <c r="S14" i="82" s="1"/>
  <c r="R10" i="82"/>
  <c r="R14" i="82" s="1"/>
  <c r="Q10" i="82"/>
  <c r="Q14" i="82" s="1"/>
  <c r="P10" i="82"/>
  <c r="P14" i="82" s="1"/>
  <c r="O10" i="82"/>
  <c r="O14" i="82" s="1"/>
  <c r="N10" i="82"/>
  <c r="N14" i="82" s="1"/>
  <c r="M10" i="82"/>
  <c r="M14" i="82" s="1"/>
  <c r="L10" i="82"/>
  <c r="L14" i="82" s="1"/>
  <c r="K10" i="82"/>
  <c r="K14" i="82" s="1"/>
  <c r="K19" i="82" s="1"/>
  <c r="Q38" i="55" l="1"/>
  <c r="Q41" i="55" s="1"/>
  <c r="Q39" i="55"/>
  <c r="Q42" i="55" s="1"/>
  <c r="N40" i="55" l="1"/>
  <c r="M40" i="55"/>
  <c r="L40" i="55"/>
  <c r="L42" i="55" s="1"/>
  <c r="P40" i="55"/>
  <c r="O40" i="55"/>
  <c r="L39" i="55"/>
  <c r="L38" i="55"/>
  <c r="L41" i="55" l="1"/>
  <c r="M41" i="55" l="1"/>
  <c r="M39" i="55"/>
  <c r="M38" i="55"/>
  <c r="M42" i="55" l="1"/>
  <c r="P28" i="82" l="1"/>
  <c r="N41" i="55" l="1"/>
  <c r="N42" i="55" l="1"/>
  <c r="N39" i="55" l="1"/>
  <c r="N38" i="55"/>
  <c r="O38" i="55" l="1"/>
  <c r="O41" i="55" s="1"/>
  <c r="O39" i="55"/>
  <c r="O42" i="55" s="1"/>
  <c r="P39" i="55" l="1"/>
  <c r="P42" i="55" s="1"/>
  <c r="P38" i="55"/>
  <c r="P41" i="55" s="1"/>
  <c r="R39" i="55" l="1"/>
  <c r="R42" i="55" s="1"/>
  <c r="S39" i="55"/>
  <c r="S42" i="55" s="1"/>
  <c r="T39" i="55"/>
  <c r="T42" i="55" s="1"/>
  <c r="U39" i="55"/>
  <c r="U42" i="55" s="1"/>
  <c r="R38" i="55"/>
  <c r="R41" i="55" s="1"/>
  <c r="S38" i="55"/>
  <c r="S41" i="55" s="1"/>
  <c r="T38" i="55"/>
  <c r="T41" i="55" s="1"/>
  <c r="U38" i="55"/>
  <c r="U41" i="55" s="1"/>
</calcChain>
</file>

<file path=xl/sharedStrings.xml><?xml version="1.0" encoding="utf-8"?>
<sst xmlns="http://schemas.openxmlformats.org/spreadsheetml/2006/main" count="754" uniqueCount="513">
  <si>
    <t>INDEX</t>
  </si>
  <si>
    <t>About A2A</t>
  </si>
  <si>
    <t>Annexes</t>
  </si>
  <si>
    <t>- Highlights</t>
  </si>
  <si>
    <t>- A2A assets</t>
  </si>
  <si>
    <t xml:space="preserve">- Capital Empoyed and Sources of Financing      </t>
  </si>
  <si>
    <t xml:space="preserve">- Consolidated Balance Sheet                                 </t>
  </si>
  <si>
    <t>Our Results</t>
  </si>
  <si>
    <t xml:space="preserve">- Historical Energy Scenario  </t>
  </si>
  <si>
    <t>- BU Generation</t>
  </si>
  <si>
    <t>- BU Smart Infrastructures</t>
  </si>
  <si>
    <t>- Quarterly Volumes</t>
  </si>
  <si>
    <t>- Quarterly Results</t>
  </si>
  <si>
    <t>Back to Index</t>
  </si>
  <si>
    <t>A2A Group Highlights</t>
  </si>
  <si>
    <t>(million euros)</t>
  </si>
  <si>
    <t>Revenues</t>
  </si>
  <si>
    <t>D&amp;A and Provisions</t>
  </si>
  <si>
    <t>Write-Downs</t>
  </si>
  <si>
    <t>EBIT</t>
  </si>
  <si>
    <t>Net Financial Expenses</t>
  </si>
  <si>
    <t>Associates &amp; JV</t>
  </si>
  <si>
    <t>Non recurr. Transactions</t>
  </si>
  <si>
    <t>EBT</t>
  </si>
  <si>
    <t>Taxes</t>
  </si>
  <si>
    <t>Other items</t>
  </si>
  <si>
    <t>Minorities</t>
  </si>
  <si>
    <t>Net result from discontinued operations</t>
  </si>
  <si>
    <t>Group net income</t>
  </si>
  <si>
    <t>Dividends</t>
  </si>
  <si>
    <t>Distributed Dividend (accrual basis)</t>
  </si>
  <si>
    <t>DPS (€)</t>
  </si>
  <si>
    <t>Balance Sheet</t>
  </si>
  <si>
    <t>Net Equity</t>
  </si>
  <si>
    <t>Net Capital Employed</t>
  </si>
  <si>
    <t>Net Financial Position</t>
  </si>
  <si>
    <t>Manpower (units)</t>
  </si>
  <si>
    <t>Capacity​​ (MW)</t>
  </si>
  <si>
    <t>Production​ (GWh)</t>
  </si>
  <si>
    <t>Electricity​</t>
  </si>
  <si>
    <t>Gas​</t>
  </si>
  <si>
    <t>Inhabitants served</t>
  </si>
  <si>
    <r>
      <t>Total RES</t>
    </r>
    <r>
      <rPr>
        <sz val="10"/>
        <color rgb="FF000000"/>
        <rFont val="Life Sans"/>
      </rPr>
      <t>​</t>
    </r>
  </si>
  <si>
    <t xml:space="preserve">WTE Plants (n.): </t>
  </si>
  <si>
    <t>- Hydroelectric​</t>
  </si>
  <si>
    <t>- Photovoltaic​</t>
  </si>
  <si>
    <t>Other treatment plants (n.):</t>
  </si>
  <si>
    <t>- Wind​</t>
  </si>
  <si>
    <t>Thermal capacity</t>
  </si>
  <si>
    <t>- CCGT​</t>
  </si>
  <si>
    <t>Electricity capacity</t>
  </si>
  <si>
    <t>Waste collected</t>
  </si>
  <si>
    <t>- Fuel Oil​​</t>
  </si>
  <si>
    <t>​</t>
  </si>
  <si>
    <t>Waste disposed</t>
  </si>
  <si>
    <t>Syncronous condensers</t>
  </si>
  <si>
    <t>​Trading activities in Italy and European energy markets: power, gas &amp; environmental markets  (white certificates, CO2)</t>
  </si>
  <si>
    <r>
      <t xml:space="preserve">Energy efficiency servicing
</t>
    </r>
    <r>
      <rPr>
        <i/>
        <sz val="9"/>
        <rFont val="Life Sans"/>
      </rPr>
      <t>(e.g. PV for B2B, energy efficiency of buildings)</t>
    </r>
  </si>
  <si>
    <t>Technological partnerships: 8 plants (UK, Spain, Greece) ​</t>
  </si>
  <si>
    <t>SMART INFRASTRUCTURES</t>
  </si>
  <si>
    <t>Water​</t>
  </si>
  <si>
    <t>Cogen. electricity sales</t>
  </si>
  <si>
    <t xml:space="preserve">GENERATION BUSINESS UNIT </t>
  </si>
  <si>
    <t>Economic Data (€M)</t>
  </si>
  <si>
    <t>ASSETS</t>
  </si>
  <si>
    <t>EBITDA</t>
  </si>
  <si>
    <t xml:space="preserve"> - RES</t>
  </si>
  <si>
    <t xml:space="preserve"> - Flexibility</t>
  </si>
  <si>
    <t>CAPEX</t>
  </si>
  <si>
    <t>FTE (units)</t>
  </si>
  <si>
    <t>Labour cost</t>
  </si>
  <si>
    <t>Net Invested Capital</t>
  </si>
  <si>
    <t xml:space="preserve">Operating Data </t>
  </si>
  <si>
    <t>Net Production (GWh)</t>
  </si>
  <si>
    <t>Hydroelectric Plants</t>
  </si>
  <si>
    <t>MW</t>
  </si>
  <si>
    <t>Concession expiry</t>
  </si>
  <si>
    <t>Valtellina (mainly)</t>
  </si>
  <si>
    <t>expired (temporary continuation)</t>
  </si>
  <si>
    <t>Other Lombardy</t>
  </si>
  <si>
    <t>2032-2043</t>
  </si>
  <si>
    <t>Calabria, Mese and Udine</t>
  </si>
  <si>
    <t>Total hydroelectric capacity</t>
  </si>
  <si>
    <t>- Free market</t>
  </si>
  <si>
    <t>Energy Retail</t>
  </si>
  <si>
    <t xml:space="preserve"> - Electricity Contr. Margin</t>
  </si>
  <si>
    <t xml:space="preserve"> - Gas Contr. Margin</t>
  </si>
  <si>
    <t>GWh</t>
  </si>
  <si>
    <t>Mcm</t>
  </si>
  <si>
    <t xml:space="preserve"> - Operating costs and other</t>
  </si>
  <si>
    <t>Energy Solutions</t>
  </si>
  <si>
    <t>Operating Data</t>
  </si>
  <si>
    <t>Electricity sales (GWh)</t>
  </si>
  <si>
    <t>Gas sales (Mcm)</t>
  </si>
  <si>
    <t>Electricity - POD (k)</t>
  </si>
  <si>
    <t>- Free Market</t>
  </si>
  <si>
    <t>- Protected Market</t>
  </si>
  <si>
    <t>Gas POD (k)</t>
  </si>
  <si>
    <t>- Collection</t>
  </si>
  <si>
    <t>Waste collected (Kton)</t>
  </si>
  <si>
    <t>Inhabitants served (#/1000)</t>
  </si>
  <si>
    <t xml:space="preserve"> - Material Recovery</t>
  </si>
  <si>
    <t xml:space="preserve"> - Energy Recovery</t>
  </si>
  <si>
    <t xml:space="preserve"> - Other</t>
  </si>
  <si>
    <t>Electricity production - WTE and biogas plants (GWh)</t>
  </si>
  <si>
    <t>Heat produced (GWht)</t>
  </si>
  <si>
    <t>SMART INFRASTRUCTURES BUSINESS UNIT</t>
  </si>
  <si>
    <t>- Electricity</t>
  </si>
  <si>
    <t>RAB​ (€M)</t>
  </si>
  <si>
    <t>- Gas</t>
  </si>
  <si>
    <t>- Integrated Water Cycle</t>
  </si>
  <si>
    <t>- District Heating</t>
  </si>
  <si>
    <t>- Public Lighting</t>
  </si>
  <si>
    <t>- Smart City</t>
  </si>
  <si>
    <t>- E-mobility</t>
  </si>
  <si>
    <t>- Electricity distribution</t>
  </si>
  <si>
    <t>- Gas distribution</t>
  </si>
  <si>
    <t xml:space="preserve">Electricity distributed (GWh) </t>
  </si>
  <si>
    <t xml:space="preserve">Gas distributed (Mcm) </t>
  </si>
  <si>
    <t xml:space="preserve">Water distributed (Mcm) </t>
  </si>
  <si>
    <t>DISTRICT HEATING</t>
  </si>
  <si>
    <r>
      <t>- Heat production (GWht)</t>
    </r>
    <r>
      <rPr>
        <vertAlign val="superscript"/>
        <sz val="9"/>
        <rFont val="Life Sans"/>
      </rPr>
      <t>(1)</t>
    </r>
  </si>
  <si>
    <t>- Purchases from third parties (GWht)</t>
  </si>
  <si>
    <t>Distribution losses (GWht)</t>
  </si>
  <si>
    <t>Electricity production - cogeneration plants (GWh)</t>
  </si>
  <si>
    <t>Electricity RAB (€M)</t>
  </si>
  <si>
    <t>Gas RAB (€M)</t>
  </si>
  <si>
    <t>Water RAB (€M)</t>
  </si>
  <si>
    <t>(1) Figures Include the production of Lamarmora, Famagosta, Tecnocity and other plants</t>
  </si>
  <si>
    <t>(2) Figures include heat production of WTE plants and Cassano thermoelectric plant</t>
  </si>
  <si>
    <t>FTE (Units)</t>
  </si>
  <si>
    <t>Q1'23</t>
  </si>
  <si>
    <t>Q2'23</t>
  </si>
  <si>
    <t>H1'23</t>
  </si>
  <si>
    <t>Q3'23</t>
  </si>
  <si>
    <t>9M'23</t>
  </si>
  <si>
    <t>Q4'23</t>
  </si>
  <si>
    <t>FY'23</t>
  </si>
  <si>
    <t>Q1'24</t>
  </si>
  <si>
    <t>Q2'24</t>
  </si>
  <si>
    <t>H1'24</t>
  </si>
  <si>
    <t>Q3'24</t>
  </si>
  <si>
    <t>9M'24</t>
  </si>
  <si>
    <t>Q4'24</t>
  </si>
  <si>
    <t>FY'24</t>
  </si>
  <si>
    <t>D&amp;A, Provisions and Writedowns</t>
  </si>
  <si>
    <t>D&amp;A</t>
  </si>
  <si>
    <t>Provisions</t>
  </si>
  <si>
    <t>Writedowns</t>
  </si>
  <si>
    <t>Net Financial Charges</t>
  </si>
  <si>
    <t>Affiliates</t>
  </si>
  <si>
    <t>Discontinued operations</t>
  </si>
  <si>
    <t>Capex</t>
  </si>
  <si>
    <t>Net Debt/Equity</t>
  </si>
  <si>
    <t xml:space="preserve">Generation &amp; Trading </t>
  </si>
  <si>
    <t>A2A Group Thermal Production</t>
  </si>
  <si>
    <t>- CCGT Production (GWh)</t>
  </si>
  <si>
    <t>- Oil Production (GWh)</t>
  </si>
  <si>
    <t>A2A Group Renewable Production</t>
  </si>
  <si>
    <t>- Hydro Production (GWh)</t>
  </si>
  <si>
    <t>- Photovoltaic Production (GWh)</t>
  </si>
  <si>
    <t>- Wind Production (GWh)</t>
  </si>
  <si>
    <t>Collected waste (Kton)</t>
  </si>
  <si>
    <t>- Material Recovery</t>
  </si>
  <si>
    <t>- Energy Recovery</t>
  </si>
  <si>
    <t>- Other</t>
  </si>
  <si>
    <t>WTE and other plants electricity production (GWh)</t>
  </si>
  <si>
    <t>Smart Infrastructures</t>
  </si>
  <si>
    <t>Electricity distributed (GWh)</t>
  </si>
  <si>
    <t>Gas distributed (Mcm)</t>
  </si>
  <si>
    <t>Water distributed (Mcm)</t>
  </si>
  <si>
    <t>Cogeneration electricity sales (GWh)</t>
  </si>
  <si>
    <t>Cash Flows</t>
  </si>
  <si>
    <t>Opening NFP</t>
  </si>
  <si>
    <r>
      <t>Change in Net Working Capital</t>
    </r>
    <r>
      <rPr>
        <vertAlign val="superscript"/>
        <sz val="11"/>
        <color theme="1"/>
        <rFont val="Life Sans"/>
      </rPr>
      <t>(1)</t>
    </r>
  </si>
  <si>
    <t>Taxes and Net Financial Expenses</t>
  </si>
  <si>
    <t>FFO</t>
  </si>
  <si>
    <t>Property disposals</t>
  </si>
  <si>
    <t>FFO pre dividends payments</t>
  </si>
  <si>
    <t>Coupon Hybrid Bond</t>
  </si>
  <si>
    <t>Net Free Cash Flow</t>
  </si>
  <si>
    <t>Change in perimeter</t>
  </si>
  <si>
    <t>Hybrid Bond</t>
  </si>
  <si>
    <r>
      <t>ESMA Guidelines</t>
    </r>
    <r>
      <rPr>
        <vertAlign val="superscript"/>
        <sz val="11"/>
        <color theme="1"/>
        <rFont val="Life Sans"/>
      </rPr>
      <t>(2)</t>
    </r>
  </si>
  <si>
    <t>NFP variation</t>
  </si>
  <si>
    <t>Closing NFP</t>
  </si>
  <si>
    <t>(1) Change in Working Capital includes also other Assets and Liabilities and Use of Funds</t>
  </si>
  <si>
    <t>(2) In accordance with ESMA guidelines related of Statement of indebtedness disclosure, “non-current trade and other payables include non-remunerated
debt for which there is a significant financing component, either implicitly or explicitly, for example debt to suppliers beyond a period of 12 months”</t>
  </si>
  <si>
    <t xml:space="preserve">Sales revenues </t>
  </si>
  <si>
    <t>Other operating income</t>
  </si>
  <si>
    <t>Operating costs</t>
  </si>
  <si>
    <t>Labour costs</t>
  </si>
  <si>
    <t xml:space="preserve"> 1- Generation and trading </t>
  </si>
  <si>
    <t xml:space="preserve"> 2- Market</t>
  </si>
  <si>
    <t xml:space="preserve">    - Energy Retail </t>
  </si>
  <si>
    <t xml:space="preserve">    - Energy Solutions</t>
  </si>
  <si>
    <t xml:space="preserve">    - Collection</t>
  </si>
  <si>
    <t xml:space="preserve"> 4- Smart Infrastructures</t>
  </si>
  <si>
    <t xml:space="preserve">    − Electricity distribution</t>
  </si>
  <si>
    <t xml:space="preserve">    − Gas distribution</t>
  </si>
  <si>
    <t xml:space="preserve">    − Water</t>
  </si>
  <si>
    <t xml:space="preserve">    − Public lighting </t>
  </si>
  <si>
    <t xml:space="preserve">    − Smart city</t>
  </si>
  <si>
    <t xml:space="preserve">    − E-Moving</t>
  </si>
  <si>
    <t xml:space="preserve"> 5- Corporate </t>
  </si>
  <si>
    <t xml:space="preserve"> - D&amp;A</t>
  </si>
  <si>
    <t xml:space="preserve"> - Provisions</t>
  </si>
  <si>
    <t>Net financial charges</t>
  </si>
  <si>
    <t>Capital Employed and Sources of Financing</t>
  </si>
  <si>
    <t>Net fixed capital</t>
  </si>
  <si>
    <t>Tangible assets</t>
  </si>
  <si>
    <t>Intangible assets</t>
  </si>
  <si>
    <r>
      <t xml:space="preserve">Shareholdings and other non-current financial assets </t>
    </r>
    <r>
      <rPr>
        <vertAlign val="superscript"/>
        <sz val="10"/>
        <rFont val="Life Sans"/>
      </rPr>
      <t>(1)</t>
    </r>
  </si>
  <si>
    <r>
      <t>Other non-current assets/liabilities</t>
    </r>
    <r>
      <rPr>
        <vertAlign val="superscript"/>
        <sz val="10"/>
        <rFont val="Life Sans"/>
      </rPr>
      <t xml:space="preserve"> (1)</t>
    </r>
  </si>
  <si>
    <t>Deferred tax liabilities</t>
  </si>
  <si>
    <t>Provisions for risks, charges and liabilities for landfills</t>
  </si>
  <si>
    <t>Employee benefits</t>
  </si>
  <si>
    <t>- of which with contra-entry in equity</t>
  </si>
  <si>
    <t>Net Working Capital</t>
  </si>
  <si>
    <t>Inventories</t>
  </si>
  <si>
    <t>Other current assets and liabilities</t>
  </si>
  <si>
    <t>Current tax assets/tax liabilities</t>
  </si>
  <si>
    <r>
      <t xml:space="preserve">Assets/liabilities available for sale </t>
    </r>
    <r>
      <rPr>
        <b/>
        <vertAlign val="superscript"/>
        <sz val="10"/>
        <rFont val="Life Sans"/>
      </rPr>
      <t>(1)</t>
    </r>
  </si>
  <si>
    <t>TOTAL CAPITAL EMPLOYED</t>
  </si>
  <si>
    <t>SOURCES OF FUNDS</t>
  </si>
  <si>
    <r>
      <t>Equity</t>
    </r>
    <r>
      <rPr>
        <b/>
        <vertAlign val="superscript"/>
        <sz val="10"/>
        <rFont val="Life Sans"/>
      </rPr>
      <t>(2)</t>
    </r>
  </si>
  <si>
    <t>Total financial position beyond one year</t>
  </si>
  <si>
    <t>Total financial position within one year</t>
  </si>
  <si>
    <t>Total net financial position</t>
  </si>
  <si>
    <t>TOTAL SOURCES</t>
  </si>
  <si>
    <t>(1) Net of balances included in net financial position</t>
  </si>
  <si>
    <t>(2) Including 742 €M of green hybrid bond issuance starting from 2024</t>
  </si>
  <si>
    <t>Consolidated Balance Sheet</t>
  </si>
  <si>
    <t>Assets</t>
  </si>
  <si>
    <t>NON-CURRENT ASSETS</t>
  </si>
  <si>
    <t>Shareholdings carried according to equity method</t>
  </si>
  <si>
    <t>Other non-current financial assets</t>
  </si>
  <si>
    <t>Deferred tax assets</t>
  </si>
  <si>
    <t>Other non-current assets</t>
  </si>
  <si>
    <t>Total non-current assets</t>
  </si>
  <si>
    <t>CURRENT ASSETS</t>
  </si>
  <si>
    <t>Trade receivables</t>
  </si>
  <si>
    <t>Other current assets</t>
  </si>
  <si>
    <t>Current financial assets</t>
  </si>
  <si>
    <t>Current taxes assets</t>
  </si>
  <si>
    <t>Cash and cash equivalents</t>
  </si>
  <si>
    <t>Total current assets</t>
  </si>
  <si>
    <t>Non-current assets held for sale</t>
  </si>
  <si>
    <t>TOTAL ASSETS</t>
  </si>
  <si>
    <t>Equity and Liabilities</t>
  </si>
  <si>
    <t>EQUITY AND LIABILITIES</t>
  </si>
  <si>
    <t>EQUITY</t>
  </si>
  <si>
    <t>Share capital</t>
  </si>
  <si>
    <t>Treasury shares</t>
  </si>
  <si>
    <r>
      <t>Reserves</t>
    </r>
    <r>
      <rPr>
        <vertAlign val="superscript"/>
        <sz val="11"/>
        <rFont val="Life Sans"/>
      </rPr>
      <t xml:space="preserve">(1) </t>
    </r>
  </si>
  <si>
    <t>Net profit for the year</t>
  </si>
  <si>
    <r>
      <t>Equity pertaining to the Group</t>
    </r>
    <r>
      <rPr>
        <b/>
        <vertAlign val="superscript"/>
        <sz val="11"/>
        <rFont val="Life Sans"/>
      </rPr>
      <t>(1)</t>
    </r>
  </si>
  <si>
    <t>Minority interests</t>
  </si>
  <si>
    <t>Total equity</t>
  </si>
  <si>
    <t>LIABILITIES</t>
  </si>
  <si>
    <t>NON-CURRENT LIABILITIES</t>
  </si>
  <si>
    <t>Non-current financial liabilities</t>
  </si>
  <si>
    <t>Other non-current liabilities</t>
  </si>
  <si>
    <t>Total non-current liabilities</t>
  </si>
  <si>
    <t>CURRENT LIABILITIES</t>
  </si>
  <si>
    <t xml:space="preserve">Trade payables </t>
  </si>
  <si>
    <t>Other current liabilities</t>
  </si>
  <si>
    <t>Current financial liabilities</t>
  </si>
  <si>
    <t>Tax liabilities</t>
  </si>
  <si>
    <t>Total current liabilities</t>
  </si>
  <si>
    <t>Total liabilities</t>
  </si>
  <si>
    <t>Liabilities associated to non-current assets held for sale</t>
  </si>
  <si>
    <t>TOTAL EQUITY AND LIABILITIES</t>
  </si>
  <si>
    <t>(1) Including 742 €M of green hybrid bond issuance starting from 2024</t>
  </si>
  <si>
    <t xml:space="preserve">Offer and demand </t>
  </si>
  <si>
    <t>Source</t>
  </si>
  <si>
    <t>Gross domestic installed capacity</t>
  </si>
  <si>
    <t>n.a.</t>
  </si>
  <si>
    <t>https://www.terna.it/it/sistema-elettrico/statistiche/pubblicazioni-statistiche</t>
  </si>
  <si>
    <t>Italian electricity demand</t>
  </si>
  <si>
    <t>https://www.terna.it/en/electric-system/publications/monthly-report</t>
  </si>
  <si>
    <t>Total net production</t>
  </si>
  <si>
    <t>of which:</t>
  </si>
  <si>
    <t xml:space="preserve"> - Thermoelectric</t>
  </si>
  <si>
    <t xml:space="preserve"> - Hydroelectric</t>
  </si>
  <si>
    <t xml:space="preserve"> - Wind</t>
  </si>
  <si>
    <t xml:space="preserve"> - Solar</t>
  </si>
  <si>
    <t xml:space="preserve">Net import </t>
  </si>
  <si>
    <t>Maximum load</t>
  </si>
  <si>
    <t>GW</t>
  </si>
  <si>
    <t>https://dati.terna.it/en/load#peak-valley-load</t>
  </si>
  <si>
    <t>GAS supply</t>
  </si>
  <si>
    <t>bcm</t>
  </si>
  <si>
    <t xml:space="preserve"> - National production</t>
  </si>
  <si>
    <t>Gas demand</t>
  </si>
  <si>
    <t xml:space="preserve"> - Residential &amp; commercial</t>
  </si>
  <si>
    <t xml:space="preserve"> - Industrial</t>
  </si>
  <si>
    <r>
      <t>Domestic Gas market - PSV</t>
    </r>
    <r>
      <rPr>
        <vertAlign val="superscript"/>
        <sz val="9"/>
        <rFont val="Life Sans"/>
      </rPr>
      <t>(1)</t>
    </r>
  </si>
  <si>
    <t>https://jarvis.snam.it/public-data?pubblicazione=Consuntivo%20scambi%2Fcessioni%20di%20gas%20al%20punto%20di%20scambio%20virtuale%20(PSV)&amp;periodo=2024%2F2025&amp;lang=it</t>
  </si>
  <si>
    <t>Prices and margins</t>
  </si>
  <si>
    <t>€/$</t>
  </si>
  <si>
    <t>Brent €</t>
  </si>
  <si>
    <t>€/bbl</t>
  </si>
  <si>
    <t>PSV</t>
  </si>
  <si>
    <t>c€/cm</t>
  </si>
  <si>
    <t>Pfor (gas price for protected market)</t>
  </si>
  <si>
    <t>€/Tonn</t>
  </si>
  <si>
    <r>
      <t>PUN</t>
    </r>
    <r>
      <rPr>
        <vertAlign val="superscript"/>
        <sz val="9"/>
        <rFont val="Life Sans"/>
      </rPr>
      <t>(2)</t>
    </r>
    <r>
      <rPr>
        <sz val="9"/>
        <rFont val="Life Sans"/>
      </rPr>
      <t xml:space="preserve"> baseload</t>
    </r>
  </si>
  <si>
    <t>€/MWh</t>
  </si>
  <si>
    <t>PUN peakload</t>
  </si>
  <si>
    <r>
      <t>CCGT gas cost</t>
    </r>
    <r>
      <rPr>
        <vertAlign val="superscript"/>
        <sz val="9"/>
        <rFont val="Life Sans"/>
      </rPr>
      <t>(3)</t>
    </r>
  </si>
  <si>
    <t>CO2 - average system cost</t>
  </si>
  <si>
    <r>
      <t>Feed-in tariff</t>
    </r>
    <r>
      <rPr>
        <vertAlign val="superscript"/>
        <sz val="9"/>
        <color rgb="FF000000"/>
        <rFont val="Life Sans"/>
      </rPr>
      <t>(4)</t>
    </r>
  </si>
  <si>
    <t>Spark spread CCGT vs PUN baseload</t>
  </si>
  <si>
    <t>Spark spread CCGT vs PUN peak</t>
  </si>
  <si>
    <r>
      <t xml:space="preserve">CCGT environmental costs </t>
    </r>
    <r>
      <rPr>
        <i/>
        <sz val="8"/>
        <rFont val="Life Sans"/>
      </rPr>
      <t>(CO2+GC until 2015)</t>
    </r>
  </si>
  <si>
    <r>
      <t>Clean spark spread</t>
    </r>
    <r>
      <rPr>
        <vertAlign val="superscript"/>
        <sz val="9"/>
        <rFont val="Life Sans"/>
      </rPr>
      <t>(5)</t>
    </r>
    <r>
      <rPr>
        <sz val="9"/>
        <rFont val="Life Sans"/>
      </rPr>
      <t xml:space="preserve"> CCGT vs Baseload</t>
    </r>
  </si>
  <si>
    <r>
      <t>Clean spark spread</t>
    </r>
    <r>
      <rPr>
        <vertAlign val="superscript"/>
        <sz val="9"/>
        <rFont val="Life Sans"/>
      </rPr>
      <t>(5)</t>
    </r>
    <r>
      <rPr>
        <sz val="9"/>
        <rFont val="Life Sans"/>
      </rPr>
      <t xml:space="preserve"> CCGT vs Peakload </t>
    </r>
  </si>
  <si>
    <t>(1) The yearly figures refer to the thermal year</t>
  </si>
  <si>
    <t xml:space="preserve">(2) Italian National Price of the electricity </t>
  </si>
  <si>
    <t>(4) Green Certificates - average system cost until 2015</t>
  </si>
  <si>
    <t>(5) Spark spread net of environmental costs (CO2 + GC until 2015)</t>
  </si>
  <si>
    <t>Note: the electricity installed capacity figures refer to a gross capacity</t>
  </si>
  <si>
    <t>Sources: Terna, Snam and ISTAT</t>
  </si>
  <si>
    <t>Trade payables</t>
  </si>
  <si>
    <t xml:space="preserve">This excel file includes the historical economic, financial and operational company data – on annual and quarterly basis, mainly relevant to a quantitative analysis. 
</t>
  </si>
  <si>
    <t>H1 2025</t>
  </si>
  <si>
    <t>Q1 2025</t>
  </si>
  <si>
    <t>FY 2024</t>
  </si>
  <si>
    <t>9M 2024</t>
  </si>
  <si>
    <t>H1 2024</t>
  </si>
  <si>
    <t>Q1 2024</t>
  </si>
  <si>
    <t>Circular Economy</t>
  </si>
  <si>
    <t>FY 2023</t>
  </si>
  <si>
    <t>Generation &amp; Trading</t>
  </si>
  <si>
    <t>o/w Electricity Contribution Margin</t>
  </si>
  <si>
    <t xml:space="preserve">o/w Gas Contribution Margin </t>
  </si>
  <si>
    <t>o/w Operating costs and other</t>
  </si>
  <si>
    <t>Corporate</t>
  </si>
  <si>
    <t>9M 2023</t>
  </si>
  <si>
    <t>H1 2023</t>
  </si>
  <si>
    <t>Q2 2025</t>
  </si>
  <si>
    <t>Q4 2024</t>
  </si>
  <si>
    <t>Q3 2024</t>
  </si>
  <si>
    <t>Q2 2024</t>
  </si>
  <si>
    <t>Q4 2023</t>
  </si>
  <si>
    <t>Q3 2023</t>
  </si>
  <si>
    <t>Q2 2023</t>
  </si>
  <si>
    <t>Special items</t>
  </si>
  <si>
    <t>Net Debt</t>
  </si>
  <si>
    <t>Quarterly Results</t>
  </si>
  <si>
    <t>H1'25</t>
  </si>
  <si>
    <t>Q2'25</t>
  </si>
  <si>
    <t>Q1'25</t>
  </si>
  <si>
    <t xml:space="preserve">Waste disposal (Kton) </t>
  </si>
  <si>
    <t xml:space="preserve">Circular Economy </t>
  </si>
  <si>
    <t>- Coal Production (GWh) - until Q1'23</t>
  </si>
  <si>
    <t xml:space="preserve">Quarterly Volumes </t>
  </si>
  <si>
    <t xml:space="preserve">  RES </t>
  </si>
  <si>
    <t xml:space="preserve">  Flexibility </t>
  </si>
  <si>
    <t xml:space="preserve">  Energy Retail</t>
  </si>
  <si>
    <t xml:space="preserve">  Energy Solutions</t>
  </si>
  <si>
    <t xml:space="preserve">  Collection</t>
  </si>
  <si>
    <t xml:space="preserve">  Treatment</t>
  </si>
  <si>
    <t xml:space="preserve">  District Heating</t>
  </si>
  <si>
    <t xml:space="preserve">  Water Cycle</t>
  </si>
  <si>
    <t xml:space="preserve">  Electricity Networks</t>
  </si>
  <si>
    <t xml:space="preserve">  Gas Networks</t>
  </si>
  <si>
    <t xml:space="preserve">  Smart City</t>
  </si>
  <si>
    <t xml:space="preserve">  Public Lighting</t>
  </si>
  <si>
    <t xml:space="preserve">  E-Moving</t>
  </si>
  <si>
    <t>Q3'25</t>
  </si>
  <si>
    <t>9M'25</t>
  </si>
  <si>
    <t>Q3 2025</t>
  </si>
  <si>
    <t>9M 2025</t>
  </si>
  <si>
    <t>Write-downs</t>
  </si>
  <si>
    <t>A2A 2026 Investor Databook</t>
  </si>
  <si>
    <t>Adjusted EBIT</t>
  </si>
  <si>
    <t>Adjusted Pre-tax Profit</t>
  </si>
  <si>
    <t>Market</t>
  </si>
  <si>
    <t>Q1 
2023</t>
  </si>
  <si>
    <t>FY
2025</t>
  </si>
  <si>
    <t>Q4
2025</t>
  </si>
  <si>
    <t>Net Debt/EBITDA adj (rolling)</t>
  </si>
  <si>
    <t>FY'25</t>
  </si>
  <si>
    <t>Heat and cold volumes sales (GWht)</t>
  </si>
  <si>
    <t>Q4'25</t>
  </si>
  <si>
    <t>Adjusted Group Net Profit</t>
  </si>
  <si>
    <t>Group Net Profit</t>
  </si>
  <si>
    <t>Adjusted Revenues</t>
  </si>
  <si>
    <t>Adjusted EBITDA</t>
  </si>
  <si>
    <t>Adjusted Pay out</t>
  </si>
  <si>
    <t>Adjusted EPS (€)</t>
  </si>
  <si>
    <r>
      <t>Dividend Yield</t>
    </r>
    <r>
      <rPr>
        <vertAlign val="superscript"/>
        <sz val="12"/>
        <rFont val="Life Sans"/>
      </rPr>
      <t>(1)</t>
    </r>
  </si>
  <si>
    <t>(1) Calculated on the average share price of the year</t>
  </si>
  <si>
    <t>Organic Capex</t>
  </si>
  <si>
    <t>Shares Buyback</t>
  </si>
  <si>
    <t>Non-current active derivatives</t>
  </si>
  <si>
    <t>Goodwill</t>
  </si>
  <si>
    <t>Current active derivatives</t>
  </si>
  <si>
    <t>Passive non-current derivatives</t>
  </si>
  <si>
    <t>The figures as of 31 December 2024 incorporate the effects arising from the completion of the PPA of Duereti S.r.l.</t>
  </si>
  <si>
    <t>2024 Rest.</t>
  </si>
  <si>
    <t>Passive current derivatives</t>
  </si>
  <si>
    <t>Consolidated income statement - Reported</t>
  </si>
  <si>
    <t>Adjusted KPIs
(Guidance reference)</t>
  </si>
  <si>
    <t>Adjusted EBT</t>
  </si>
  <si>
    <t xml:space="preserve">    - RES</t>
  </si>
  <si>
    <t xml:space="preserve">    - FLEX</t>
  </si>
  <si>
    <t>Consolidated Income Statement - Adjusted and with new BU perimeter</t>
  </si>
  <si>
    <t xml:space="preserve">    - Treatment</t>
  </si>
  <si>
    <t xml:space="preserve"> 3- Circular Economy</t>
  </si>
  <si>
    <t xml:space="preserve">    − District Heating</t>
  </si>
  <si>
    <t xml:space="preserve"> - Writedowns</t>
  </si>
  <si>
    <t>MARKET BUSINESS UNIT</t>
  </si>
  <si>
    <t>Total Flexibility</t>
  </si>
  <si>
    <t>- BESS</t>
  </si>
  <si>
    <t>CIRCULAR ECONOMY</t>
  </si>
  <si>
    <t>Adjusted Group EBITDA</t>
  </si>
  <si>
    <t>- Flexibility</t>
  </si>
  <si>
    <t>- RES​</t>
  </si>
  <si>
    <t xml:space="preserve">   CCGT</t>
  </si>
  <si>
    <t xml:space="preserve">   Coal </t>
  </si>
  <si>
    <t xml:space="preserve">   Fuel Oil</t>
  </si>
  <si>
    <t xml:space="preserve">   Hydroelectric</t>
  </si>
  <si>
    <t xml:space="preserve">   Photovoltaic</t>
  </si>
  <si>
    <t xml:space="preserve">   Wind </t>
  </si>
  <si>
    <t>- RES</t>
  </si>
  <si>
    <t>CCGT​</t>
  </si>
  <si>
    <t>Coal​</t>
  </si>
  <si>
    <t>Fuel Oil​​</t>
  </si>
  <si>
    <t>Hydroelectric​</t>
  </si>
  <si>
    <t>BESS</t>
  </si>
  <si>
    <t>Photovoltaic​</t>
  </si>
  <si>
    <t>Wind​</t>
  </si>
  <si>
    <t>- Protected market</t>
  </si>
  <si>
    <t>- Gradual protection (STG)</t>
  </si>
  <si>
    <t xml:space="preserve">- Safeguard </t>
  </si>
  <si>
    <t xml:space="preserve">- Free market </t>
  </si>
  <si>
    <t>- FUI/FDD</t>
  </si>
  <si>
    <t>- Other segments</t>
  </si>
  <si>
    <t>Total</t>
  </si>
  <si>
    <t>Customers​ (k)</t>
  </si>
  <si>
    <t>Sales</t>
  </si>
  <si>
    <t>MARKET</t>
  </si>
  <si>
    <t>Network length​ (km)</t>
  </si>
  <si>
    <t>Points of delivery (M)</t>
  </si>
  <si>
    <t>TWh​</t>
  </si>
  <si>
    <t> Bcm​</t>
  </si>
  <si>
    <t>Heat</t>
  </si>
  <si>
    <t>Waste</t>
  </si>
  <si>
    <t>Bioenergy plants (n.):</t>
  </si>
  <si>
    <t>Heat  sales</t>
  </si>
  <si>
    <t>Heat produced</t>
  </si>
  <si>
    <t>Electricity produced</t>
  </si>
  <si>
    <t>Water distributed​ (Mcm)</t>
  </si>
  <si>
    <t>Aqueduct length​ (Km)</t>
  </si>
  <si>
    <t>DH Customers (flats)</t>
  </si>
  <si>
    <t>GENERATION</t>
  </si>
  <si>
    <r>
      <t xml:space="preserve">EV Charging points  </t>
    </r>
    <r>
      <rPr>
        <sz val="10"/>
        <rFont val="Life Sans"/>
      </rPr>
      <t>2,4k</t>
    </r>
    <r>
      <rPr>
        <b/>
        <sz val="10"/>
        <rFont val="Life Sans"/>
      </rPr>
      <t xml:space="preserve">    Public lighting </t>
    </r>
    <r>
      <rPr>
        <sz val="10"/>
        <rFont val="Life Sans"/>
      </rPr>
      <t>0,4M</t>
    </r>
  </si>
  <si>
    <t>Electricity</t>
  </si>
  <si>
    <t>Gas</t>
  </si>
  <si>
    <t>Volumes distributed​</t>
  </si>
  <si>
    <t>Volumes distributed​</t>
  </si>
  <si>
    <t>Other</t>
  </si>
  <si>
    <t>Total lighting points (k)</t>
  </si>
  <si>
    <t>Electric vehicle charges (n.)</t>
  </si>
  <si>
    <t>- Treatment</t>
  </si>
  <si>
    <t>Waste disposed of (Kton) - gross</t>
  </si>
  <si>
    <t>WASTE</t>
  </si>
  <si>
    <t>- Waste (Collection+Treatment)</t>
  </si>
  <si>
    <r>
      <t>- Purchases from other Group businesses (GWht)</t>
    </r>
    <r>
      <rPr>
        <vertAlign val="superscript"/>
        <sz val="9"/>
        <rFont val="Life Sans"/>
      </rPr>
      <t>(2)</t>
    </r>
  </si>
  <si>
    <t>Heat volumes sold (GWht)</t>
  </si>
  <si>
    <t>Heat sources</t>
  </si>
  <si>
    <t>Cold volumes sold (GWht)</t>
  </si>
  <si>
    <t>3.89 M</t>
  </si>
  <si>
    <t>569 MWt</t>
  </si>
  <si>
    <t>461 MW</t>
  </si>
  <si>
    <t>1,703 GWht</t>
  </si>
  <si>
    <t>423 MW</t>
  </si>
  <si>
    <t>2,116 MWt</t>
  </si>
  <si>
    <t>2,193 GWh</t>
  </si>
  <si>
    <t>4,763 Kton</t>
  </si>
  <si>
    <t>1,857 Kton</t>
  </si>
  <si>
    <r>
      <t>Net Invested Capital</t>
    </r>
    <r>
      <rPr>
        <b/>
        <vertAlign val="superscript"/>
        <sz val="9"/>
        <rFont val="Life Sans"/>
      </rPr>
      <t>(1)</t>
    </r>
  </si>
  <si>
    <t>(1) Including elisions</t>
  </si>
  <si>
    <t>INTEGRATED WATER CYCLE</t>
  </si>
  <si>
    <t>1,372 GWht​​</t>
  </si>
  <si>
    <t>2,994 GWht​​</t>
  </si>
  <si>
    <t>622 GWh​​</t>
  </si>
  <si>
    <t>(3) CCGT Gas Cost based on: EniMix formula for 2008-2009 with 54.7% efficiency (2008 gas cost: 35.34 c€/mc; 2009 gas cost: 27.23 c€/mc), GasRelease2007 formula for 2010-2011 with 54.7% efficiency (2010 gas cost: 28.69 c€/mc; 2011 gas cost: 32.06 c€/mc), gas at virtual trading point (PSV) for 2012-2025 with 51% efficiency (previously 53%). The figures include transport costs.</t>
  </si>
  <si>
    <t xml:space="preserve"> - Pipeline</t>
  </si>
  <si>
    <t xml:space="preserve"> - LNG </t>
  </si>
  <si>
    <t>https://www.snam.it/en/documents/annual-reports.html</t>
  </si>
  <si>
    <t>Inhabitants served (M)</t>
  </si>
  <si>
    <t>Technological partnerships: 8 plants 
(UK, Spain, Greece) ​</t>
  </si>
  <si>
    <t>CIRCULAR ECONOMY BUSINESS UNIT</t>
  </si>
  <si>
    <t>- BU Market</t>
  </si>
  <si>
    <t>- BU Circular Economy</t>
  </si>
  <si>
    <t xml:space="preserve">- Adjusted Income Statement                         </t>
  </si>
  <si>
    <t xml:space="preserve">- Cash flow                      </t>
  </si>
  <si>
    <t xml:space="preserve">497 k </t>
  </si>
  <si>
    <t>The activity of the Generation and Trading Business Unit is related to the management of the generation plants portfolio of the Group with the dual purpose of maximizing the availability and efficiency of the plants, minimizing operating and maintenance costs (O&amp;M) and maximizing the profit deriving from the management of the energy portfolio through the purchase and sale of electricity and fuels (gaseous and nongaseous) and environmental certificated on domestic and international wholesale markets. This Business Unit also includes the activity of trading on domestic and foreign markets of all energy commodities (gas, electricity, environmental certificates).</t>
  </si>
  <si>
    <r>
      <t>Capacity installed (MW)</t>
    </r>
    <r>
      <rPr>
        <b/>
        <vertAlign val="superscript"/>
        <sz val="9"/>
        <rFont val="Life Sans"/>
      </rPr>
      <t>1</t>
    </r>
  </si>
  <si>
    <t>(1) Excluding syncronous condensers</t>
  </si>
  <si>
    <t>The activity of the Market Business Unit is aimed at the retail sale of electricity and natural gas and is responsible for providing energy efficiency services.</t>
  </si>
  <si>
    <t>The activities of the Circular Economy BU involve managing the integrated waste cycle, which ranges from collection and street sweeping to the treatment, disposal, and recovery of materials and energy, as well as the 
sustainable management of water and district heating networks.
In particular, collection and street sweeping mainly refers to street cleaning and the collection of waste for transportation to its destination. Instead, waste treatment is an activity that is carried out in dedicated centers to convert waste in order to make it suitable for the recovery of materials. Disposal of urban and special waste in combustion plants or landfills ensures the possible recovery of energy through waste-toenergy or the use of biogas. The Business Unit also manages the entire integrated water cycle (water capture, aqueduct management, water distribution, sewerage network management, sewerage treatment) and the activities aimed at selling heat and electricity produced by cogeneration plants (mainly owned by the Group), through district heating networks, and ensures the operation and maintenance of both cogeneration plants and district heating networks. Also included are the activities related to the management services for heating plants owned by third parties (heat management services).</t>
  </si>
  <si>
    <t>The Smart Infrastructures Business Unit develops and manages the infrastructures functional to the wide range of services provided by the Group, focusing on technology and innovation. In particular, the Business Unit’s activity mainly
concerns the development and technicaloperational management of electricity distribution networks, natural gas transport and distribution networks and the related metering service, characterized by important technological evolutions thanks to the use of smart meters. The Smart Infrastructures Business Unit also develops infrastructures in the field of telecommunications, designs solutions and applications aimed at creating new models of cities and territories and improving the quality of life of citizens. It develops and manages public lighting and traffic regulation systems; finally, it builds and manages a network of recharging infrastructures functional to the electrification of transport.</t>
  </si>
  <si>
    <t>Corporate services include the activities of guidance, strategic direction, coordination and control of industrial operations, as well as services to support the business and operating activities (e.g. administrative and accounting services, legal services, procurement, personnel management, information technology, communications, landline and mobile telephone service etc.) whose costs, net of amounts recovered from accrual to individual Business Units based on services rendered, remain the
responsibility of the Corporate.</t>
  </si>
  <si>
    <t>CORPORATE</t>
  </si>
  <si>
    <t>- Corporate</t>
  </si>
  <si>
    <t>Q1
2026</t>
  </si>
  <si>
    <t>Q1'26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</si>
</sst>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8">
    <numFmt numFmtId="41" formatCode="_-* #,##0_-;\-* #,##0_-;_-* &quot;-&quot;_-;_-@_-"/>
    <numFmt numFmtId="43" formatCode="_-* #,##0.00_-;\-* #,##0.00_-;_-* &quot;-&quot;??_-;_-@_-"/>
    <numFmt numFmtId="164" formatCode="_(* #,##0_);_(* \(#,##0\);_(* &quot;-&quot;_);_(@_)"/>
    <numFmt numFmtId="165" formatCode="_(&quot;$&quot;* #,##0.00_);_(&quot;$&quot;* \(#,##0.00\);_(&quot;$&quot;* &quot;-&quot;??_);_(@_)"/>
    <numFmt numFmtId="166" formatCode="_(* #,##0.00_);_(* \(#,##0.00\);_(* &quot;-&quot;??_);_(@_)"/>
    <numFmt numFmtId="167" formatCode="&quot;£&quot;#,##0.00;[Red]\-&quot;£&quot;#,##0.00"/>
    <numFmt numFmtId="168" formatCode="_-&quot;£&quot;* #,##0_-;\-&quot;£&quot;* #,##0_-;_-&quot;£&quot;* &quot;-&quot;_-;_-@_-"/>
    <numFmt numFmtId="169" formatCode="_-&quot;£&quot;* #,##0.00_-;\-&quot;£&quot;* #,##0.00_-;_-&quot;£&quot;* &quot;-&quot;??_-;_-@_-"/>
    <numFmt numFmtId="170" formatCode="_-&quot;£&quot;\ * #,##0.00_-;\-&quot;£&quot;\ * #,##0.00_-;_-&quot;£&quot;\ * &quot;-&quot;??_-;_-@_-"/>
    <numFmt numFmtId="171" formatCode="_-* #,##0.00\ _€_-;\-* #,##0.00\ _€_-;_-* &quot;-&quot;??\ _€_-;_-@_-"/>
    <numFmt numFmtId="172" formatCode="_-[$€-2]\ * #,##0.00_-;\-[$€-2]\ * #,##0.00_-;_-[$€-2]\ * &quot;-&quot;??_-"/>
    <numFmt numFmtId="173" formatCode="_-[$€]\ * #,##0.00_-;\-[$€]\ * #,##0.00_-;_-[$€]\ * &quot;-&quot;??_-;_-@_-"/>
    <numFmt numFmtId="174" formatCode="0.0%"/>
    <numFmt numFmtId="175" formatCode="#,##0.0"/>
    <numFmt numFmtId="176" formatCode="0.0"/>
    <numFmt numFmtId="177" formatCode="0.000"/>
    <numFmt numFmtId="178" formatCode="#,##0.0;\(#,##0.0\)"/>
    <numFmt numFmtId="179" formatCode="#,##0.000"/>
    <numFmt numFmtId="180" formatCode="#,##0.0_);\(#,##0.0\)"/>
    <numFmt numFmtId="181" formatCode="&quot;$&quot;_(#,##0.00_);&quot;$&quot;\(#,##0.00\)"/>
    <numFmt numFmtId="182" formatCode="#,##0.0_)\x;\(#,##0.0\)\x"/>
    <numFmt numFmtId="183" formatCode="#,##0.0_)_x;\(#,##0.0\)_x"/>
    <numFmt numFmtId="184" formatCode="0.0_)\%;\(0.0\)\%"/>
    <numFmt numFmtId="185" formatCode="#,##0.0_)_%;\(#,##0.0\)_%"/>
    <numFmt numFmtId="186" formatCode="General_)"/>
    <numFmt numFmtId="187" formatCode="\£#,##0_);\(\£#,##0\)"/>
    <numFmt numFmtId="188" formatCode="#,##0_ ;\-#,##0\ "/>
    <numFmt numFmtId="189" formatCode="_-* #,##0.00\ _Д_и_н_._-;\-* #,##0.00\ _Д_и_н_._-;_-* &quot;-&quot;??\ _Д_и_н_._-;_-@_-"/>
    <numFmt numFmtId="190" formatCode="\$#,##0\ ;\(\$#,##0\)"/>
    <numFmt numFmtId="191" formatCode="#,##0_ ;\-#,##0\ ;\-"/>
    <numFmt numFmtId="192" formatCode="_-&quot;L.&quot;\ * #,##0_-;\-&quot;L.&quot;\ * #,##0_-;_-&quot;L.&quot;\ * &quot;-&quot;_-;_-@_-"/>
    <numFmt numFmtId="193" formatCode="0.00_);\(0.00\);0.00_)"/>
    <numFmt numFmtId="194" formatCode="_-* #,##0_-;_-* #,##0\-;_-* &quot;-&quot;_-;_-@_-"/>
    <numFmt numFmtId="195" formatCode="_-* #,##0.00_-;_-* #,##0.00\-;_-* &quot;-&quot;??_-;_-@_-"/>
    <numFmt numFmtId="196" formatCode="#,##0.0\x_);\(#,##0.0\x\);#,##0.0\x_);@_)"/>
    <numFmt numFmtId="197" formatCode="#,##0;\(#,##0\)"/>
    <numFmt numFmtId="198" formatCode="#,##0.0\%_);\(#,##0.0\%\);#,##0.0\%_);@_)"/>
    <numFmt numFmtId="199" formatCode="0.00\%;\-0.00\%;0.00\%"/>
    <numFmt numFmtId="200" formatCode="##0.00000"/>
    <numFmt numFmtId="201" formatCode="mm/dd/yyyy"/>
    <numFmt numFmtId="202" formatCode="_(#,##0.000_);_(\(#,##0.000\);_(* &quot;-&quot;_);_(@_)"/>
    <numFmt numFmtId="203" formatCode="_(&quot;$&quot;#,##0.000_);_(&quot;$&quot;\(#,##0.000\);_(* &quot;-&quot;_);_(@_)"/>
    <numFmt numFmtId="204" formatCode="_(#,##0.00_);_(\(#,##0.00\);_(* &quot;-&quot;_);_(@_)"/>
    <numFmt numFmtId="205" formatCode="_(&quot;$&quot;#,##0.00_);_(&quot;$&quot;\(#,##0.00\);_(* &quot;-&quot;_);_(@_)"/>
    <numFmt numFmtId="206" formatCode="_(#,##0.0_);_(\(#,##0.0\);_(* &quot;-&quot;_);_(@_)"/>
    <numFmt numFmtId="207" formatCode="_(&quot;$&quot;#,##0.0_);_(&quot;$&quot;\(#,##0.0\);_(* &quot;-&quot;_);_(@_)"/>
    <numFmt numFmtId="208" formatCode="_(* #,##0.0_);_(* \(#,##0.0\);_(* &quot;-&quot;_);_(@_)"/>
    <numFmt numFmtId="209" formatCode="mm/dd/yy"/>
    <numFmt numFmtId="210" formatCode="0.0\x"/>
    <numFmt numFmtId="211" formatCode="_(&quot;$&quot;* #,##0.0_);_(&quot;$&quot;* \(#,##0.0\);_(* &quot;-&quot;_);_(@_)"/>
    <numFmt numFmtId="212" formatCode="m/d/yy"/>
    <numFmt numFmtId="213" formatCode="_(&quot;L.&quot;* #,##0.00_);_(&quot;L.&quot;* \(#,##0.00\);_(&quot;L.&quot;* &quot;-&quot;??_);_(@_)"/>
    <numFmt numFmtId="214" formatCode="\¥#,##0_);\(\¥#,##0\)"/>
    <numFmt numFmtId="215" formatCode="#,##0.00%"/>
    <numFmt numFmtId="216" formatCode="_([$€-2]* #,##0_);_([$€-2]* \(#,##0\);_([$€-2]* &quot;-&quot;??_)"/>
    <numFmt numFmtId="217" formatCode="_ * #,##0.00_ ;_ * \-#,##0.00_ ;_ * &quot;-&quot;??_ ;_ @_ "/>
    <numFmt numFmtId="218" formatCode="&quot; &quot;#,##0.00&quot; &quot;;&quot;-&quot;#,##0.00&quot; &quot;;&quot; -&quot;00&quot; &quot;;&quot; &quot;@&quot; &quot;"/>
    <numFmt numFmtId="219" formatCode="#,##0;\-#,##0;&quot;-&quot;"/>
  </numFmts>
  <fonts count="240">
    <font>
      <sz val="11"/>
      <color theme="1"/>
      <name val="Calibri"/>
      <family val="2"/>
      <scheme val="minor"/>
    </font>
    <font>
      <sz val="11"/>
      <color theme="1"/>
      <name val="Calibri"/>
      <family val="2"/>
      <scheme val="minor"/>
    </font>
    <font>
      <sz val="10"/>
      <name val="Arial"/>
      <family val="2"/>
    </font>
    <font>
      <sz val="8"/>
      <name val="Calibri"/>
      <family val="2"/>
      <scheme val="minor"/>
    </font>
    <font>
      <sz val="10"/>
      <name val="Arial"/>
      <family val="2"/>
    </font>
    <font>
      <sz val="12"/>
      <name val="SWISS"/>
    </font>
    <font>
      <b/>
      <sz val="11"/>
      <color theme="0"/>
      <name val="Calibri"/>
      <family val="2"/>
      <scheme val="minor"/>
    </font>
    <font>
      <b/>
      <sz val="11"/>
      <color theme="1"/>
      <name val="Calibri"/>
      <family val="2"/>
      <scheme val="minor"/>
    </font>
    <font>
      <b/>
      <sz val="10"/>
      <name val="Arial"/>
      <family val="2"/>
    </font>
    <font>
      <sz val="8"/>
      <name val="Times New Roman"/>
      <family val="1"/>
    </font>
    <font>
      <b/>
      <sz val="11"/>
      <color theme="3"/>
      <name val="Calibri"/>
      <family val="2"/>
      <scheme val="minor"/>
    </font>
    <font>
      <b/>
      <sz val="11"/>
      <color indexed="9"/>
      <name val="Calibri"/>
      <family val="2"/>
    </font>
    <font>
      <sz val="11"/>
      <color rgb="FF000000"/>
      <name val="Calibri"/>
      <family val="2"/>
    </font>
    <font>
      <b/>
      <sz val="11"/>
      <color indexed="8"/>
      <name val="Calibri"/>
      <family val="2"/>
    </font>
    <font>
      <sz val="11"/>
      <color rgb="FFFF0000"/>
      <name val="Calibri"/>
      <family val="2"/>
      <scheme val="minor"/>
    </font>
    <font>
      <b/>
      <sz val="13"/>
      <color theme="3"/>
      <name val="Calibri"/>
      <family val="2"/>
      <scheme val="minor"/>
    </font>
    <font>
      <u/>
      <sz val="11"/>
      <color theme="10"/>
      <name val="Calibri"/>
      <family val="2"/>
      <scheme val="minor"/>
    </font>
    <font>
      <sz val="10"/>
      <color indexed="9"/>
      <name val="Arial"/>
      <family val="2"/>
    </font>
    <font>
      <i/>
      <sz val="10"/>
      <color indexed="13"/>
      <name val="Arial"/>
      <family val="2"/>
    </font>
    <font>
      <sz val="10"/>
      <color indexed="13"/>
      <name val="Arial"/>
      <family val="2"/>
    </font>
    <font>
      <b/>
      <i/>
      <sz val="9"/>
      <name val="Arial"/>
      <family val="2"/>
    </font>
    <font>
      <b/>
      <sz val="9"/>
      <name val="Arial"/>
      <family val="2"/>
    </font>
    <font>
      <sz val="8"/>
      <name val="Arial"/>
      <family val="2"/>
    </font>
    <font>
      <i/>
      <sz val="10"/>
      <name val="Arial"/>
      <family val="2"/>
    </font>
    <font>
      <sz val="11"/>
      <color indexed="8"/>
      <name val="Calibri"/>
      <family val="2"/>
    </font>
    <font>
      <sz val="11"/>
      <color indexed="9"/>
      <name val="Calibri"/>
      <family val="2"/>
    </font>
    <font>
      <sz val="12"/>
      <name val="Arial"/>
      <family val="2"/>
    </font>
    <font>
      <sz val="11"/>
      <color indexed="20"/>
      <name val="Calibri"/>
      <family val="2"/>
    </font>
    <font>
      <u val="singleAccounting"/>
      <sz val="10"/>
      <name val="Arial"/>
      <family val="2"/>
    </font>
    <font>
      <b/>
      <sz val="11"/>
      <color indexed="52"/>
      <name val="Calibri"/>
      <family val="2"/>
    </font>
    <font>
      <sz val="10"/>
      <color indexed="8"/>
      <name val="Arial"/>
      <family val="2"/>
    </font>
    <font>
      <i/>
      <sz val="10"/>
      <color indexed="55"/>
      <name val="Arial"/>
      <family val="2"/>
    </font>
    <font>
      <b/>
      <u val="singleAccounting"/>
      <sz val="8"/>
      <color indexed="8"/>
      <name val="Arial"/>
      <family val="2"/>
    </font>
    <font>
      <sz val="11"/>
      <color theme="1"/>
      <name val="Calibri"/>
      <family val="2"/>
      <charset val="204"/>
      <scheme val="minor"/>
    </font>
    <font>
      <sz val="10"/>
      <color indexed="24"/>
      <name val="Arial"/>
      <family val="2"/>
    </font>
    <font>
      <sz val="14"/>
      <name val="Arial"/>
      <family val="2"/>
    </font>
    <font>
      <i/>
      <sz val="10"/>
      <color indexed="10"/>
      <name val="Arial"/>
      <family val="2"/>
    </font>
    <font>
      <i/>
      <sz val="10"/>
      <color indexed="48"/>
      <name val="Arial"/>
      <family val="2"/>
    </font>
    <font>
      <u val="doubleAccounting"/>
      <sz val="10"/>
      <name val="Arial"/>
      <family val="2"/>
    </font>
    <font>
      <i/>
      <sz val="11"/>
      <color indexed="23"/>
      <name val="Calibri"/>
      <family val="2"/>
    </font>
    <font>
      <b/>
      <sz val="7"/>
      <color indexed="12"/>
      <name val="Arial"/>
      <family val="2"/>
    </font>
    <font>
      <sz val="10"/>
      <name val="MS Sans Serif"/>
      <family val="2"/>
    </font>
    <font>
      <sz val="11"/>
      <color indexed="17"/>
      <name val="Calibri"/>
      <family val="2"/>
    </font>
    <font>
      <sz val="10"/>
      <color indexed="48"/>
      <name val="Arial"/>
      <family val="2"/>
    </font>
    <font>
      <sz val="10.5"/>
      <name val="Times New Roman"/>
      <family val="1"/>
    </font>
    <font>
      <b/>
      <sz val="12"/>
      <name val="Arial"/>
      <family val="2"/>
    </font>
    <font>
      <b/>
      <sz val="15"/>
      <color indexed="56"/>
      <name val="Calibri"/>
      <family val="2"/>
    </font>
    <font>
      <b/>
      <sz val="13"/>
      <color indexed="56"/>
      <name val="Calibri"/>
      <family val="2"/>
    </font>
    <font>
      <b/>
      <sz val="11"/>
      <color indexed="56"/>
      <name val="Calibri"/>
      <family val="2"/>
    </font>
    <font>
      <sz val="1"/>
      <color indexed="9"/>
      <name val="Symbol"/>
      <family val="1"/>
      <charset val="2"/>
    </font>
    <font>
      <sz val="10"/>
      <color indexed="10"/>
      <name val="Arial"/>
      <family val="2"/>
    </font>
    <font>
      <sz val="10"/>
      <color indexed="16"/>
      <name val="MS Sans Serif"/>
      <family val="2"/>
    </font>
    <font>
      <sz val="11"/>
      <color indexed="52"/>
      <name val="Calibri"/>
      <family val="2"/>
    </font>
    <font>
      <b/>
      <sz val="10"/>
      <color indexed="9"/>
      <name val="Arial"/>
      <family val="2"/>
    </font>
    <font>
      <sz val="10"/>
      <name val="Times New Roman"/>
      <family val="1"/>
    </font>
    <font>
      <sz val="10"/>
      <name val="Book Antiqua"/>
      <family val="1"/>
    </font>
    <font>
      <sz val="8"/>
      <name val="Palatino"/>
      <family val="1"/>
    </font>
    <font>
      <sz val="11"/>
      <color indexed="60"/>
      <name val="Calibri"/>
      <family val="2"/>
    </font>
    <font>
      <b/>
      <u val="singleAccounting"/>
      <sz val="8"/>
      <color indexed="8"/>
      <name val="Verdana"/>
      <family val="2"/>
    </font>
    <font>
      <b/>
      <sz val="12"/>
      <color indexed="8"/>
      <name val="Verdana"/>
      <family val="2"/>
    </font>
    <font>
      <sz val="7"/>
      <color indexed="12"/>
      <name val="Arial"/>
      <family val="2"/>
    </font>
    <font>
      <b/>
      <sz val="26"/>
      <name val="Times New Roman"/>
      <family val="1"/>
    </font>
    <font>
      <b/>
      <sz val="18"/>
      <name val="Times New Roman"/>
      <family val="1"/>
    </font>
    <font>
      <b/>
      <i/>
      <sz val="10"/>
      <color indexed="9"/>
      <name val="Arial"/>
      <family val="2"/>
    </font>
    <font>
      <sz val="10"/>
      <color indexed="23"/>
      <name val="Arial"/>
      <family val="2"/>
    </font>
    <font>
      <b/>
      <sz val="8"/>
      <color indexed="9"/>
      <name val="Verdana"/>
      <family val="2"/>
    </font>
    <font>
      <b/>
      <sz val="8"/>
      <name val="Arial"/>
      <family val="2"/>
    </font>
    <font>
      <b/>
      <sz val="13"/>
      <color indexed="8"/>
      <name val="Verdana"/>
      <family val="2"/>
    </font>
    <font>
      <sz val="8"/>
      <color indexed="8"/>
      <name val="Arial"/>
      <family val="2"/>
    </font>
    <font>
      <vertAlign val="superscript"/>
      <sz val="8"/>
      <color indexed="8"/>
      <name val="Arial"/>
      <family val="2"/>
    </font>
    <font>
      <vertAlign val="subscript"/>
      <sz val="8"/>
      <color indexed="8"/>
      <name val="Arial"/>
      <family val="2"/>
    </font>
    <font>
      <b/>
      <sz val="8"/>
      <color indexed="8"/>
      <name val="Arial"/>
      <family val="2"/>
    </font>
    <font>
      <i/>
      <sz val="8"/>
      <color indexed="8"/>
      <name val="Arial"/>
      <family val="2"/>
    </font>
    <font>
      <sz val="2"/>
      <color indexed="9"/>
      <name val="Symbol"/>
      <family val="1"/>
      <charset val="2"/>
    </font>
    <font>
      <b/>
      <u/>
      <sz val="8"/>
      <name val="Arial"/>
      <family val="2"/>
    </font>
    <font>
      <i/>
      <sz val="8"/>
      <name val="Arial"/>
      <family val="2"/>
    </font>
    <font>
      <b/>
      <i/>
      <sz val="8"/>
      <name val="Arial"/>
      <family val="2"/>
    </font>
    <font>
      <b/>
      <sz val="8"/>
      <color indexed="9"/>
      <name val="Arial"/>
      <family val="2"/>
    </font>
    <font>
      <b/>
      <sz val="14"/>
      <name val="Arial"/>
      <family val="2"/>
    </font>
    <font>
      <sz val="8"/>
      <color indexed="39"/>
      <name val="Arial"/>
      <family val="2"/>
    </font>
    <font>
      <sz val="7"/>
      <name val="Arial"/>
      <family val="2"/>
    </font>
    <font>
      <sz val="11"/>
      <name val="Franklin Gothic Book"/>
      <family val="2"/>
    </font>
    <font>
      <sz val="7"/>
      <name val="Times New Roman"/>
      <family val="1"/>
    </font>
    <font>
      <sz val="12"/>
      <name val="Times New Roman"/>
      <family val="1"/>
    </font>
    <font>
      <b/>
      <sz val="18"/>
      <color indexed="56"/>
      <name val="Cambria"/>
      <family val="2"/>
    </font>
    <font>
      <sz val="11"/>
      <color indexed="10"/>
      <name val="Calibri"/>
      <family val="2"/>
    </font>
    <font>
      <sz val="10"/>
      <name val="Helv"/>
    </font>
    <font>
      <b/>
      <sz val="10"/>
      <color rgb="FF2F4F4F"/>
      <name val="Verdana"/>
      <family val="2"/>
    </font>
    <font>
      <sz val="1"/>
      <color indexed="9"/>
      <name val="Verdana"/>
      <family val="2"/>
    </font>
    <font>
      <sz val="10"/>
      <color indexed="8"/>
      <name val="Verdana"/>
      <family val="2"/>
    </font>
    <font>
      <b/>
      <sz val="10"/>
      <color indexed="8"/>
      <name val="Verdana"/>
      <family val="2"/>
    </font>
    <font>
      <sz val="10"/>
      <name val="Courier"/>
      <family val="3"/>
    </font>
    <font>
      <u/>
      <sz val="10"/>
      <color indexed="12"/>
      <name val="Arial"/>
      <family val="2"/>
    </font>
    <font>
      <u/>
      <sz val="10"/>
      <color theme="10"/>
      <name val="Arial"/>
      <family val="2"/>
    </font>
    <font>
      <u/>
      <sz val="11"/>
      <color theme="10"/>
      <name val="Calibri"/>
      <family val="2"/>
    </font>
    <font>
      <sz val="11"/>
      <color indexed="62"/>
      <name val="Calibri"/>
      <family val="2"/>
    </font>
    <font>
      <sz val="10"/>
      <name val="Verdana"/>
      <family val="2"/>
    </font>
    <font>
      <b/>
      <sz val="11"/>
      <color indexed="63"/>
      <name val="Calibri"/>
      <family val="2"/>
    </font>
    <font>
      <sz val="9"/>
      <name val="NewsGoth Lt BT"/>
      <family val="2"/>
    </font>
    <font>
      <sz val="11"/>
      <color theme="0"/>
      <name val="Calibri"/>
      <family val="2"/>
      <scheme val="minor"/>
    </font>
    <font>
      <b/>
      <sz val="15"/>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8"/>
      <color theme="3"/>
      <name val="Cambria"/>
      <family val="1"/>
      <scheme val="major"/>
    </font>
    <font>
      <sz val="12"/>
      <name val="Life Sans"/>
    </font>
    <font>
      <b/>
      <sz val="12"/>
      <color indexed="9"/>
      <name val="Life Sans"/>
    </font>
    <font>
      <sz val="12"/>
      <color indexed="9"/>
      <name val="Life Sans"/>
    </font>
    <font>
      <i/>
      <sz val="12"/>
      <name val="Life Sans"/>
    </font>
    <font>
      <sz val="12"/>
      <color theme="1"/>
      <name val="Life Sans"/>
    </font>
    <font>
      <sz val="11"/>
      <color theme="1"/>
      <name val="Life Sans"/>
    </font>
    <font>
      <sz val="11"/>
      <color rgb="FF004E6C"/>
      <name val="Life Sans"/>
    </font>
    <font>
      <b/>
      <sz val="14"/>
      <color rgb="FF004E6C"/>
      <name val="Life Sans"/>
    </font>
    <font>
      <sz val="9"/>
      <color rgb="FF004E6C"/>
      <name val="Life Sans"/>
    </font>
    <font>
      <b/>
      <sz val="16"/>
      <color theme="1" tint="0.249977111117893"/>
      <name val="Life Sans"/>
    </font>
    <font>
      <b/>
      <sz val="12"/>
      <color rgb="FF009FDA"/>
      <name val="Life Sans"/>
    </font>
    <font>
      <b/>
      <i/>
      <sz val="11"/>
      <color rgb="FFC00000"/>
      <name val="Life Sans"/>
    </font>
    <font>
      <sz val="11"/>
      <color rgb="FF0058B0"/>
      <name val="Life Sans"/>
    </font>
    <font>
      <i/>
      <sz val="9"/>
      <color rgb="FFC00000"/>
      <name val="Life Sans"/>
    </font>
    <font>
      <sz val="11"/>
      <color rgb="FF008000"/>
      <name val="Life Sans"/>
    </font>
    <font>
      <sz val="11"/>
      <color rgb="FF6F6F6F"/>
      <name val="Life Sans"/>
    </font>
    <font>
      <b/>
      <sz val="10"/>
      <color rgb="FF6F6F6F"/>
      <name val="Life Sans"/>
    </font>
    <font>
      <sz val="10"/>
      <color rgb="FF595959"/>
      <name val="Life Sans"/>
    </font>
    <font>
      <sz val="10"/>
      <color theme="4" tint="-0.249977111117893"/>
      <name val="Life Sans"/>
    </font>
    <font>
      <sz val="11"/>
      <color rgb="FFC00000"/>
      <name val="Life Sans"/>
    </font>
    <font>
      <sz val="11"/>
      <color rgb="FF595959"/>
      <name val="Life Sans"/>
    </font>
    <font>
      <sz val="10"/>
      <color theme="1"/>
      <name val="Life Sans"/>
    </font>
    <font>
      <b/>
      <sz val="11"/>
      <color rgb="FF008000"/>
      <name val="Life Sans"/>
    </font>
    <font>
      <u/>
      <sz val="11"/>
      <color indexed="12"/>
      <name val="Life Sans"/>
    </font>
    <font>
      <sz val="11"/>
      <name val="Life Sans"/>
    </font>
    <font>
      <sz val="11"/>
      <color rgb="FFFF0000"/>
      <name val="Life Sans"/>
    </font>
    <font>
      <u/>
      <sz val="12"/>
      <color indexed="12"/>
      <name val="Life Sans"/>
    </font>
    <font>
      <sz val="12"/>
      <color rgb="FFFF0000"/>
      <name val="Life Sans"/>
    </font>
    <font>
      <sz val="9"/>
      <name val="Life Sans"/>
    </font>
    <font>
      <sz val="9"/>
      <color rgb="FFFF0000"/>
      <name val="Life Sans"/>
    </font>
    <font>
      <b/>
      <sz val="9"/>
      <name val="Life Sans"/>
    </font>
    <font>
      <b/>
      <sz val="10"/>
      <color theme="0"/>
      <name val="Life Sans"/>
    </font>
    <font>
      <b/>
      <sz val="10"/>
      <color indexed="9"/>
      <name val="Life Sans"/>
    </font>
    <font>
      <b/>
      <sz val="10.5"/>
      <color theme="0"/>
      <name val="Life Sans"/>
    </font>
    <font>
      <b/>
      <sz val="10"/>
      <color rgb="FF000000"/>
      <name val="Life Sans"/>
    </font>
    <font>
      <b/>
      <sz val="10.5"/>
      <color rgb="FFFFFFFF"/>
      <name val="Life Sans"/>
    </font>
    <font>
      <sz val="10"/>
      <color rgb="FF000000"/>
      <name val="Life Sans"/>
    </font>
    <font>
      <b/>
      <sz val="10"/>
      <name val="Life Sans"/>
    </font>
    <font>
      <b/>
      <sz val="10.5"/>
      <color rgb="FF000000"/>
      <name val="Life Sans"/>
    </font>
    <font>
      <sz val="10.5"/>
      <color rgb="FF000000"/>
      <name val="Life Sans"/>
    </font>
    <font>
      <b/>
      <sz val="10.5"/>
      <name val="Life Sans"/>
    </font>
    <font>
      <sz val="10.5"/>
      <name val="Life Sans"/>
    </font>
    <font>
      <sz val="10"/>
      <name val="Life Sans"/>
    </font>
    <font>
      <i/>
      <sz val="9"/>
      <color rgb="FF000000"/>
      <name val="Life Sans"/>
    </font>
    <font>
      <i/>
      <sz val="11"/>
      <color rgb="FF444444"/>
      <name val="Life Sans"/>
    </font>
    <font>
      <i/>
      <sz val="9"/>
      <name val="Life Sans"/>
    </font>
    <font>
      <b/>
      <sz val="9"/>
      <color theme="0"/>
      <name val="Life Sans"/>
    </font>
    <font>
      <b/>
      <sz val="9"/>
      <color rgb="FF000000"/>
      <name val="Life Sans"/>
    </font>
    <font>
      <sz val="9"/>
      <color rgb="FF000000"/>
      <name val="Life Sans"/>
    </font>
    <font>
      <b/>
      <sz val="18"/>
      <color rgb="FFE6326E"/>
      <name val="Life Sans"/>
    </font>
    <font>
      <b/>
      <sz val="18"/>
      <color rgb="FF004E6C"/>
      <name val="Life Sans"/>
    </font>
    <font>
      <i/>
      <sz val="8"/>
      <name val="Life Sans"/>
    </font>
    <font>
      <b/>
      <sz val="12"/>
      <color theme="0"/>
      <name val="Life Sans"/>
    </font>
    <font>
      <b/>
      <sz val="14"/>
      <color theme="1"/>
      <name val="Life Sans"/>
    </font>
    <font>
      <b/>
      <sz val="18"/>
      <color rgb="FF2F48B4"/>
      <name val="Life Sans"/>
    </font>
    <font>
      <b/>
      <sz val="16"/>
      <color theme="1"/>
      <name val="Life Sans"/>
    </font>
    <font>
      <sz val="14"/>
      <color theme="1"/>
      <name val="Life Sans"/>
    </font>
    <font>
      <b/>
      <sz val="18"/>
      <color rgb="FF44A035"/>
      <name val="Life Sans"/>
    </font>
    <font>
      <b/>
      <sz val="18"/>
      <color rgb="FFFFAA00"/>
      <name val="Life Sans"/>
    </font>
    <font>
      <i/>
      <sz val="8"/>
      <color theme="1"/>
      <name val="Life Sans"/>
    </font>
    <font>
      <b/>
      <i/>
      <sz val="9"/>
      <name val="Life Sans"/>
    </font>
    <font>
      <vertAlign val="superscript"/>
      <sz val="9"/>
      <name val="Life Sans"/>
    </font>
    <font>
      <sz val="8"/>
      <name val="Life Sans"/>
    </font>
    <font>
      <b/>
      <sz val="18"/>
      <color rgb="FF6F6F6F"/>
      <name val="Life Sans"/>
    </font>
    <font>
      <i/>
      <sz val="11"/>
      <name val="Life Sans"/>
    </font>
    <font>
      <b/>
      <sz val="11"/>
      <name val="Life Sans"/>
    </font>
    <font>
      <b/>
      <sz val="16"/>
      <color rgb="FF004E6C"/>
      <name val="Life Sans"/>
    </font>
    <font>
      <b/>
      <sz val="10"/>
      <color theme="1"/>
      <name val="Life Sans"/>
    </font>
    <font>
      <i/>
      <sz val="10"/>
      <color theme="1"/>
      <name val="Life Sans"/>
    </font>
    <font>
      <i/>
      <sz val="10"/>
      <color rgb="FF000000"/>
      <name val="Life Sans"/>
    </font>
    <font>
      <i/>
      <sz val="10"/>
      <name val="Life Sans"/>
    </font>
    <font>
      <b/>
      <i/>
      <sz val="10"/>
      <color rgb="FF000000"/>
      <name val="Life Sans"/>
    </font>
    <font>
      <i/>
      <sz val="9"/>
      <color theme="1"/>
      <name val="Life Sans"/>
    </font>
    <font>
      <b/>
      <sz val="14"/>
      <color indexed="9"/>
      <name val="Life Sans"/>
    </font>
    <font>
      <sz val="10"/>
      <color indexed="9"/>
      <name val="Life Sans"/>
    </font>
    <font>
      <b/>
      <sz val="12"/>
      <name val="Life Sans"/>
    </font>
    <font>
      <i/>
      <sz val="10"/>
      <color rgb="FFC00000"/>
      <name val="Life Sans"/>
    </font>
    <font>
      <sz val="11"/>
      <color indexed="63"/>
      <name val="Life Sans"/>
    </font>
    <font>
      <vertAlign val="superscript"/>
      <sz val="10"/>
      <name val="Life Sans"/>
    </font>
    <font>
      <sz val="12"/>
      <color indexed="12"/>
      <name val="Life Sans"/>
    </font>
    <font>
      <b/>
      <vertAlign val="superscript"/>
      <sz val="10"/>
      <name val="Life Sans"/>
    </font>
    <font>
      <b/>
      <sz val="16"/>
      <color rgb="FF009FDA"/>
      <name val="Life Sans"/>
    </font>
    <font>
      <sz val="8"/>
      <color theme="1"/>
      <name val="Life Sans"/>
    </font>
    <font>
      <b/>
      <sz val="11"/>
      <color indexed="9"/>
      <name val="Life Sans"/>
    </font>
    <font>
      <u/>
      <sz val="11"/>
      <name val="Life Sans"/>
    </font>
    <font>
      <b/>
      <sz val="12"/>
      <color rgb="FF004E6C"/>
      <name val="Life Sans"/>
    </font>
    <font>
      <sz val="10"/>
      <color theme="1" tint="0.249977111117893"/>
      <name val="Life Sans"/>
    </font>
    <font>
      <u/>
      <sz val="11"/>
      <color theme="10"/>
      <name val="Life Sans"/>
    </font>
    <font>
      <b/>
      <sz val="11"/>
      <color theme="1" tint="0.249977111117893"/>
      <name val="Life Sans"/>
    </font>
    <font>
      <b/>
      <sz val="11"/>
      <color rgb="FF01AAF0"/>
      <name val="Life Sans"/>
    </font>
    <font>
      <sz val="10"/>
      <color rgb="FF01AAF0"/>
      <name val="Life Sans"/>
    </font>
    <font>
      <vertAlign val="superscript"/>
      <sz val="9"/>
      <color rgb="FF000000"/>
      <name val="Life Sans"/>
    </font>
    <font>
      <sz val="11"/>
      <color rgb="FF666666"/>
      <name val="Life Sans"/>
    </font>
    <font>
      <b/>
      <sz val="14"/>
      <color rgb="FF009FDA"/>
      <name val="Life Sans"/>
    </font>
    <font>
      <b/>
      <i/>
      <sz val="14"/>
      <color rgb="FFC00000"/>
      <name val="Life Sans"/>
    </font>
    <font>
      <b/>
      <sz val="14"/>
      <color theme="1" tint="0.249977111117893"/>
      <name val="Life Sans"/>
    </font>
    <font>
      <sz val="11"/>
      <color rgb="FF009FDA"/>
      <name val="Life Sans"/>
    </font>
    <font>
      <sz val="10"/>
      <color rgb="FF004E6C"/>
      <name val="Life Sans"/>
    </font>
    <font>
      <b/>
      <sz val="20"/>
      <color rgb="FF009FDA"/>
      <name val="Life Sans"/>
    </font>
    <font>
      <sz val="14"/>
      <color rgb="FFFF0000"/>
      <name val="Life Sans"/>
    </font>
    <font>
      <i/>
      <sz val="8"/>
      <color rgb="FFFF0000"/>
      <name val="Life Sans"/>
    </font>
    <font>
      <sz val="9"/>
      <color rgb="FFC00000"/>
      <name val="Life Sans"/>
    </font>
    <font>
      <b/>
      <sz val="10"/>
      <color rgb="FFC00000"/>
      <name val="Life Sans"/>
    </font>
    <font>
      <i/>
      <sz val="9"/>
      <color rgb="FFFF0000"/>
      <name val="Life Sans"/>
    </font>
    <font>
      <vertAlign val="superscript"/>
      <sz val="11"/>
      <color theme="1"/>
      <name val="Life Sans"/>
    </font>
    <font>
      <vertAlign val="superscript"/>
      <sz val="11"/>
      <name val="Life Sans"/>
    </font>
    <font>
      <b/>
      <vertAlign val="superscript"/>
      <sz val="11"/>
      <name val="Life Sans"/>
    </font>
    <font>
      <u/>
      <sz val="10"/>
      <color theme="10"/>
      <name val="Life Sans"/>
    </font>
    <font>
      <sz val="18"/>
      <name val="Life Sans"/>
    </font>
    <font>
      <b/>
      <sz val="10"/>
      <color rgb="FFFFFFFF"/>
      <name val="Life Sans"/>
    </font>
    <font>
      <sz val="10"/>
      <color rgb="FF252625"/>
      <name val="Life Sans"/>
    </font>
    <font>
      <sz val="10"/>
      <color theme="2" tint="-0.749992370372631"/>
      <name val="Life Sans"/>
    </font>
    <font>
      <b/>
      <sz val="10"/>
      <color rgb="FF252625"/>
      <name val="Life Sans"/>
    </font>
    <font>
      <sz val="8"/>
      <color rgb="FF252625"/>
      <name val="Life Sans"/>
    </font>
    <font>
      <sz val="8"/>
      <color theme="2" tint="-0.749992370372631"/>
      <name val="Life Sans"/>
    </font>
    <font>
      <b/>
      <sz val="12"/>
      <color rgb="FFFFFFFF"/>
      <name val="Life Sans"/>
    </font>
    <font>
      <i/>
      <sz val="12"/>
      <color rgb="FF009FDA"/>
      <name val="Life Sans"/>
    </font>
    <font>
      <b/>
      <i/>
      <sz val="12"/>
      <color rgb="FF009FDA"/>
      <name val="Life Sans"/>
    </font>
    <font>
      <vertAlign val="superscript"/>
      <sz val="12"/>
      <name val="Life Sans"/>
    </font>
    <font>
      <b/>
      <sz val="12"/>
      <color indexed="63"/>
      <name val="Life Sans"/>
    </font>
    <font>
      <i/>
      <sz val="12"/>
      <color rgb="FF333333"/>
      <name val="Life Sans"/>
    </font>
    <font>
      <i/>
      <sz val="12"/>
      <color indexed="63"/>
      <name val="Life Sans"/>
    </font>
    <font>
      <i/>
      <sz val="12"/>
      <color rgb="FF000000"/>
      <name val="Life Sans"/>
    </font>
    <font>
      <sz val="12"/>
      <color indexed="63"/>
      <name val="Life Sans"/>
    </font>
    <font>
      <b/>
      <i/>
      <sz val="12"/>
      <color theme="0"/>
      <name val="Life Sans"/>
    </font>
    <font>
      <sz val="10.5"/>
      <color theme="1"/>
      <name val="Life Sans"/>
    </font>
    <font>
      <b/>
      <sz val="10.5"/>
      <color indexed="9"/>
      <name val="Life Sans"/>
    </font>
    <font>
      <b/>
      <vertAlign val="superscript"/>
      <sz val="9"/>
      <name val="Life Sans"/>
    </font>
    <font>
      <b/>
      <i/>
      <sz val="9"/>
      <color rgb="FF000000"/>
      <name val="Life Sans"/>
    </font>
    <font>
      <b/>
      <sz val="11"/>
      <color theme="0"/>
      <name val="Life Sans"/>
    </font>
    <font>
      <b/>
      <sz val="11"/>
      <color rgb="FFFFFFFF"/>
      <name val="Life Sans"/>
    </font>
    <font>
      <sz val="11"/>
      <color theme="0"/>
      <name val="Life Sans"/>
    </font>
  </fonts>
  <fills count="9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5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22"/>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27"/>
        <bgColor indexed="64"/>
      </patternFill>
    </fill>
    <fill>
      <patternFill patternType="solid">
        <fgColor indexed="1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0"/>
        <bgColor indexed="64"/>
      </patternFill>
    </fill>
    <fill>
      <patternFill patternType="lightGray">
        <fgColor indexed="12"/>
      </patternFill>
    </fill>
    <fill>
      <patternFill patternType="solid">
        <fgColor indexed="43"/>
        <bgColor indexed="64"/>
      </patternFill>
    </fill>
    <fill>
      <patternFill patternType="darkGray">
        <fgColor indexed="13"/>
        <bgColor indexed="9"/>
      </patternFill>
    </fill>
    <fill>
      <patternFill patternType="solid">
        <fgColor indexed="41"/>
        <bgColor indexed="64"/>
      </patternFill>
    </fill>
    <fill>
      <patternFill patternType="solid">
        <fgColor indexed="13"/>
      </patternFill>
    </fill>
    <fill>
      <patternFill patternType="solid">
        <fgColor indexed="43"/>
      </patternFill>
    </fill>
    <fill>
      <patternFill patternType="solid">
        <fgColor indexed="62"/>
        <bgColor indexed="64"/>
      </patternFill>
    </fill>
    <fill>
      <patternFill patternType="solid">
        <fgColor indexed="63"/>
        <bgColor indexed="64"/>
      </patternFill>
    </fill>
    <fill>
      <patternFill patternType="solid">
        <fgColor indexed="26"/>
      </patternFill>
    </fill>
    <fill>
      <patternFill patternType="solid">
        <fgColor indexed="56"/>
        <bgColor indexed="64"/>
      </patternFill>
    </fill>
    <fill>
      <patternFill patternType="solid">
        <fgColor indexed="61"/>
        <bgColor indexed="64"/>
      </patternFill>
    </fill>
    <fill>
      <patternFill patternType="solid">
        <fgColor indexed="31"/>
        <bgColor indexed="64"/>
      </patternFill>
    </fill>
    <fill>
      <patternFill patternType="solid">
        <fgColor theme="4"/>
        <bgColor indexed="64"/>
      </patternFill>
    </fill>
    <fill>
      <patternFill patternType="solid">
        <fgColor rgb="FF009FDA"/>
        <bgColor indexed="64"/>
      </patternFill>
    </fill>
    <fill>
      <patternFill patternType="solid">
        <fgColor theme="8" tint="0.59999389629810485"/>
        <bgColor indexed="64"/>
      </patternFill>
    </fill>
    <fill>
      <patternFill patternType="solid">
        <fgColor rgb="FFF0F8FA"/>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rgb="FF6F6F6F"/>
        <bgColor indexed="64"/>
      </patternFill>
    </fill>
    <fill>
      <patternFill patternType="solid">
        <fgColor rgb="FFFFFFFF"/>
        <bgColor indexed="64"/>
      </patternFill>
    </fill>
    <fill>
      <patternFill patternType="solid">
        <fgColor rgb="FF2F48B4"/>
        <bgColor indexed="64"/>
      </patternFill>
    </fill>
    <fill>
      <patternFill patternType="solid">
        <fgColor rgb="FFFFAA00"/>
        <bgColor indexed="64"/>
      </patternFill>
    </fill>
    <fill>
      <patternFill patternType="solid">
        <fgColor rgb="FF2F48BE"/>
        <bgColor indexed="64"/>
      </patternFill>
    </fill>
    <fill>
      <patternFill patternType="solid">
        <fgColor rgb="FF44A035"/>
        <bgColor indexed="64"/>
      </patternFill>
    </fill>
    <fill>
      <patternFill patternType="solid">
        <fgColor rgb="FFE6326E"/>
        <bgColor indexed="64"/>
      </patternFill>
    </fill>
    <fill>
      <patternFill patternType="solid">
        <fgColor rgb="FF474747"/>
        <bgColor indexed="64"/>
      </patternFill>
    </fill>
    <fill>
      <patternFill patternType="solid">
        <fgColor rgb="FF1AAA55"/>
        <bgColor indexed="64"/>
      </patternFill>
    </fill>
    <fill>
      <patternFill patternType="solid">
        <fgColor rgb="FFFC9403"/>
        <bgColor indexed="64"/>
      </patternFill>
    </fill>
    <fill>
      <patternFill patternType="solid">
        <fgColor rgb="FF016ABD"/>
        <bgColor indexed="64"/>
      </patternFill>
    </fill>
    <fill>
      <patternFill patternType="solid">
        <fgColor theme="0"/>
        <bgColor rgb="FF000000"/>
      </patternFill>
    </fill>
    <fill>
      <patternFill patternType="solid">
        <fgColor theme="0" tint="-0.14999847407452621"/>
        <bgColor indexed="64"/>
      </patternFill>
    </fill>
    <fill>
      <patternFill patternType="solid">
        <fgColor rgb="FFD9D9D9"/>
        <bgColor indexed="64"/>
      </patternFill>
    </fill>
  </fills>
  <borders count="157">
    <border>
      <left/>
      <right/>
      <top/>
      <bottom/>
      <diagonal/>
    </border>
    <border>
      <left/>
      <right style="dotted">
        <color theme="0" tint="-0.34998626667073579"/>
      </right>
      <top/>
      <bottom/>
      <diagonal/>
    </border>
    <border>
      <left/>
      <right/>
      <top style="dotted">
        <color theme="0" tint="-0.24994659260841701"/>
      </top>
      <bottom/>
      <diagonal/>
    </border>
    <border>
      <left style="dotted">
        <color theme="0" tint="-0.24994659260841701"/>
      </left>
      <right/>
      <top/>
      <bottom/>
      <diagonal/>
    </border>
    <border>
      <left style="dotted">
        <color theme="0" tint="-0.24994659260841701"/>
      </left>
      <right style="dotted">
        <color theme="0" tint="-0.24994659260841701"/>
      </right>
      <top/>
      <bottom/>
      <diagonal/>
    </border>
    <border>
      <left style="medium">
        <color rgb="FF002060"/>
      </left>
      <right style="medium">
        <color rgb="FF002060"/>
      </right>
      <top style="medium">
        <color rgb="FF002060"/>
      </top>
      <bottom style="medium">
        <color rgb="FF002060"/>
      </bottom>
      <diagonal/>
    </border>
    <border>
      <left style="dotted">
        <color theme="0" tint="-0.34998626667073579"/>
      </left>
      <right style="dotted">
        <color theme="0" tint="-0.34998626667073579"/>
      </right>
      <top/>
      <bottom/>
      <diagonal/>
    </border>
    <border>
      <left/>
      <right/>
      <top/>
      <bottom style="medium">
        <color theme="0" tint="-0.34998626667073579"/>
      </bottom>
      <diagonal/>
    </border>
    <border>
      <left style="mediumDashed">
        <color theme="0" tint="-0.34998626667073579"/>
      </left>
      <right style="mediumDashed">
        <color theme="0" tint="-0.34998626667073579"/>
      </right>
      <top style="mediumDashed">
        <color theme="0" tint="-0.34998626667073579"/>
      </top>
      <bottom/>
      <diagonal/>
    </border>
    <border>
      <left style="mediumDashed">
        <color theme="0" tint="-0.34998626667073579"/>
      </left>
      <right style="mediumDashed">
        <color theme="0" tint="-0.34998626667073579"/>
      </right>
      <top/>
      <bottom/>
      <diagonal/>
    </border>
    <border>
      <left style="mediumDashed">
        <color theme="0" tint="-0.34998626667073579"/>
      </left>
      <right style="mediumDashed">
        <color theme="0" tint="-0.34998626667073579"/>
      </right>
      <top/>
      <bottom style="mediumDashed">
        <color theme="0" tint="-0.34998626667073579"/>
      </bottom>
      <diagonal/>
    </border>
    <border>
      <left style="mediumDashed">
        <color theme="0" tint="-0.34998626667073579"/>
      </left>
      <right/>
      <top/>
      <bottom style="dashed">
        <color theme="1" tint="0.34998626667073579"/>
      </bottom>
      <diagonal/>
    </border>
    <border>
      <left/>
      <right style="mediumDashed">
        <color theme="0" tint="-0.34998626667073579"/>
      </right>
      <top/>
      <bottom style="dashed">
        <color theme="1" tint="0.34998626667073579"/>
      </bottom>
      <diagonal/>
    </border>
    <border>
      <left/>
      <right/>
      <top/>
      <bottom style="dashed">
        <color theme="1" tint="0.34998626667073579"/>
      </bottom>
      <diagonal/>
    </border>
    <border>
      <left style="mediumDashed">
        <color theme="0" tint="-0.34998626667073579"/>
      </left>
      <right style="mediumDashed">
        <color theme="0" tint="-0.34998626667073579"/>
      </right>
      <top style="dotted">
        <color theme="0" tint="-0.24994659260841701"/>
      </top>
      <bottom/>
      <diagonal/>
    </border>
    <border>
      <left/>
      <right/>
      <top/>
      <bottom style="dashed">
        <color theme="1" tint="0.24994659260841701"/>
      </bottom>
      <diagonal/>
    </border>
    <border>
      <left style="dotted">
        <color theme="0" tint="-0.34998626667073579"/>
      </left>
      <right style="dotted">
        <color theme="0" tint="-0.34998626667073579"/>
      </right>
      <top/>
      <bottom style="medium">
        <color theme="0" tint="-0.34998626667073579"/>
      </bottom>
      <diagonal/>
    </border>
    <border>
      <left style="dotted">
        <color theme="0" tint="-0.34998626667073579"/>
      </left>
      <right/>
      <top/>
      <bottom/>
      <diagonal/>
    </border>
    <border>
      <left style="dotted">
        <color theme="0" tint="-0.34998626667073579"/>
      </left>
      <right/>
      <top/>
      <bottom style="medium">
        <color theme="0" tint="-0.34998626667073579"/>
      </bottom>
      <diagonal/>
    </border>
    <border>
      <left style="mediumDashed">
        <color theme="0" tint="-0.34998626667073579"/>
      </left>
      <right/>
      <top/>
      <bottom/>
      <diagonal/>
    </border>
    <border>
      <left/>
      <right style="dotted">
        <color theme="0" tint="-0.34998626667073579"/>
      </right>
      <top/>
      <bottom style="medium">
        <color theme="0" tint="-0.34998626667073579"/>
      </bottom>
      <diagonal/>
    </border>
    <border>
      <left/>
      <right/>
      <top style="thin">
        <color indexed="55"/>
      </top>
      <bottom style="thin">
        <color indexed="55"/>
      </bottom>
      <diagonal/>
    </border>
    <border>
      <left/>
      <right/>
      <top/>
      <bottom style="medium">
        <color indexed="64"/>
      </bottom>
      <diagonal/>
    </border>
    <border>
      <left/>
      <right/>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4"/>
      </bottom>
      <diagonal/>
    </border>
    <border>
      <left/>
      <right/>
      <top/>
      <bottom style="thin">
        <color indexed="64"/>
      </bottom>
      <diagonal/>
    </border>
    <border>
      <left/>
      <right/>
      <top style="thin">
        <color indexed="62"/>
      </top>
      <bottom style="double">
        <color indexed="62"/>
      </bottom>
      <diagonal/>
    </border>
    <border>
      <left/>
      <right/>
      <top style="dotted">
        <color theme="0" tint="-0.24994659260841701"/>
      </top>
      <bottom style="dotted">
        <color theme="0" tint="-0.24994659260841701"/>
      </bottom>
      <diagonal/>
    </border>
    <border>
      <left style="thin">
        <color indexed="9"/>
      </left>
      <right style="thin">
        <color indexed="9"/>
      </right>
      <top style="thin">
        <color indexed="9"/>
      </top>
      <bottom style="thin">
        <color indexed="9"/>
      </bottom>
      <diagonal/>
    </border>
    <border>
      <left style="thin">
        <color indexed="63"/>
      </left>
      <right style="thin">
        <color indexed="63"/>
      </right>
      <top style="thin">
        <color indexed="63"/>
      </top>
      <bottom style="thin">
        <color indexed="63"/>
      </bottom>
      <diagonal/>
    </border>
    <border>
      <left/>
      <right/>
      <top style="hair">
        <color indexed="22"/>
      </top>
      <bottom/>
      <diagonal/>
    </border>
    <border>
      <left style="mediumDashed">
        <color theme="0" tint="-0.34998626667073579"/>
      </left>
      <right style="mediumDashed">
        <color theme="0" tint="-0.34998626667073579"/>
      </right>
      <top style="dotted">
        <color theme="0" tint="-0.24994659260841701"/>
      </top>
      <bottom style="dotted">
        <color theme="0" tint="-0.34998626667073579"/>
      </bottom>
      <diagonal/>
    </border>
    <border>
      <left/>
      <right style="thin">
        <color theme="1" tint="0.24994659260841701"/>
      </right>
      <top/>
      <bottom/>
      <diagonal/>
    </border>
    <border>
      <left style="thin">
        <color auto="1"/>
      </left>
      <right/>
      <top style="thin">
        <color auto="1"/>
      </top>
      <bottom/>
      <diagonal/>
    </border>
    <border>
      <left/>
      <right style="thin">
        <color auto="1"/>
      </right>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9FDA"/>
      </left>
      <right/>
      <top style="medium">
        <color rgb="FF009FDA"/>
      </top>
      <bottom style="medium">
        <color rgb="FF009FDA"/>
      </bottom>
      <diagonal/>
    </border>
    <border>
      <left/>
      <right/>
      <top style="medium">
        <color rgb="FF009FDA"/>
      </top>
      <bottom style="medium">
        <color rgb="FF009FDA"/>
      </bottom>
      <diagonal/>
    </border>
    <border>
      <left style="dashed">
        <color rgb="FF009FDA"/>
      </left>
      <right/>
      <top style="dashed">
        <color rgb="FF009FDA"/>
      </top>
      <bottom style="dashed">
        <color rgb="FF009FDA"/>
      </bottom>
      <diagonal/>
    </border>
    <border>
      <left/>
      <right/>
      <top style="dashed">
        <color rgb="FF009FDA"/>
      </top>
      <bottom style="dashed">
        <color rgb="FF009FDA"/>
      </bottom>
      <diagonal/>
    </border>
    <border>
      <left style="dashed">
        <color rgb="FF009FDA"/>
      </left>
      <right/>
      <top style="dashed">
        <color rgb="FF009FDA"/>
      </top>
      <bottom/>
      <diagonal/>
    </border>
    <border>
      <left/>
      <right/>
      <top style="dashed">
        <color rgb="FF009FDA"/>
      </top>
      <bottom/>
      <diagonal/>
    </border>
    <border>
      <left style="dashed">
        <color rgb="FF009FDA"/>
      </left>
      <right/>
      <top/>
      <bottom style="dashed">
        <color rgb="FF009FDA"/>
      </bottom>
      <diagonal/>
    </border>
    <border>
      <left/>
      <right/>
      <top/>
      <bottom style="dashed">
        <color rgb="FF009FDA"/>
      </bottom>
      <diagonal/>
    </border>
    <border>
      <left style="dotted">
        <color theme="0" tint="-0.24994659260841701"/>
      </left>
      <right style="dotted">
        <color theme="0" tint="-0.34998626667073579"/>
      </right>
      <top/>
      <bottom/>
      <diagonal/>
    </border>
    <border>
      <left/>
      <right/>
      <top/>
      <bottom style="hair">
        <color rgb="FF0070C0"/>
      </bottom>
      <diagonal/>
    </border>
    <border>
      <left/>
      <right/>
      <top style="hair">
        <color rgb="FF0070C0"/>
      </top>
      <bottom style="hair">
        <color rgb="FF0070C0"/>
      </bottom>
      <diagonal/>
    </border>
    <border>
      <left/>
      <right/>
      <top style="hair">
        <color rgb="FF0070C0"/>
      </top>
      <bottom style="double">
        <color rgb="FF0070C0"/>
      </bottom>
      <diagonal/>
    </border>
    <border>
      <left/>
      <right/>
      <top style="hair">
        <color rgb="FF0070C0"/>
      </top>
      <bottom/>
      <diagonal/>
    </border>
    <border>
      <left/>
      <right/>
      <top style="medium">
        <color rgb="FF009FDA"/>
      </top>
      <bottom/>
      <diagonal/>
    </border>
    <border>
      <left/>
      <right/>
      <top/>
      <bottom style="thin">
        <color indexed="4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style="thin">
        <color rgb="FFFFFFFF"/>
      </left>
      <right style="thin">
        <color rgb="FFFFFFFF"/>
      </right>
      <top style="thin">
        <color rgb="FFFFFFFF"/>
      </top>
      <bottom/>
      <diagonal/>
    </border>
    <border>
      <left style="thin">
        <color rgb="FFFFFFFF"/>
      </left>
      <right/>
      <top/>
      <bottom/>
      <diagonal/>
    </border>
    <border>
      <left/>
      <right/>
      <top style="thin">
        <color rgb="FFFFFFFF"/>
      </top>
      <bottom style="thin">
        <color rgb="FFFFFFFF"/>
      </bottom>
      <diagonal/>
    </border>
    <border>
      <left/>
      <right style="thin">
        <color rgb="FFFFFFFF"/>
      </right>
      <top/>
      <bottom style="thick">
        <color rgb="FFFFFFFF"/>
      </bottom>
      <diagonal/>
    </border>
    <border>
      <left/>
      <right/>
      <top/>
      <bottom style="thick">
        <color rgb="FFFFFFFF"/>
      </bottom>
      <diagonal/>
    </border>
    <border>
      <left style="medium">
        <color rgb="FF009FDA"/>
      </left>
      <right/>
      <top style="medium">
        <color rgb="FF009FDA"/>
      </top>
      <bottom/>
      <diagonal/>
    </border>
    <border>
      <left/>
      <right style="medium">
        <color rgb="FF009FDA"/>
      </right>
      <top style="medium">
        <color rgb="FF009FDA"/>
      </top>
      <bottom/>
      <diagonal/>
    </border>
    <border>
      <left style="medium">
        <color rgb="FF009FDA"/>
      </left>
      <right/>
      <top/>
      <bottom/>
      <diagonal/>
    </border>
    <border>
      <left/>
      <right style="medium">
        <color rgb="FF009FDA"/>
      </right>
      <top/>
      <bottom/>
      <diagonal/>
    </border>
    <border>
      <left style="medium">
        <color rgb="FF009FDA"/>
      </left>
      <right/>
      <top/>
      <bottom style="medium">
        <color rgb="FF009FDA"/>
      </bottom>
      <diagonal/>
    </border>
    <border>
      <left/>
      <right/>
      <top/>
      <bottom style="medium">
        <color rgb="FF009FDA"/>
      </bottom>
      <diagonal/>
    </border>
    <border>
      <left/>
      <right style="medium">
        <color rgb="FF009FDA"/>
      </right>
      <top/>
      <bottom style="medium">
        <color rgb="FF009FDA"/>
      </bottom>
      <diagonal/>
    </border>
    <border>
      <left/>
      <right/>
      <top style="thin">
        <color indexed="64"/>
      </top>
      <bottom/>
      <diagonal/>
    </border>
    <border>
      <left/>
      <right style="thin">
        <color indexed="64"/>
      </right>
      <top style="thin">
        <color indexed="64"/>
      </top>
      <bottom/>
      <diagonal/>
    </border>
    <border>
      <left style="thin">
        <color rgb="FFFFFFFF"/>
      </left>
      <right style="thin">
        <color rgb="FFFFFFFF"/>
      </right>
      <top/>
      <bottom style="thin">
        <color rgb="FFFFFFFF"/>
      </bottom>
      <diagonal/>
    </border>
    <border>
      <left style="thin">
        <color rgb="FFFFFFFF"/>
      </left>
      <right style="thin">
        <color rgb="FFFFFFFF"/>
      </right>
      <top style="thick">
        <color rgb="FFFFFFFF"/>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ed">
        <color rgb="FF009FDA"/>
      </left>
      <right/>
      <top/>
      <bottom/>
      <diagonal/>
    </border>
    <border>
      <left style="thin">
        <color indexed="64"/>
      </left>
      <right style="thin">
        <color rgb="FFFFFFFF"/>
      </right>
      <top style="thin">
        <color indexed="64"/>
      </top>
      <bottom style="thick">
        <color rgb="FFFFFFFF"/>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indexed="64"/>
      </top>
      <bottom style="thick">
        <color rgb="FFFFFFFF"/>
      </bottom>
      <diagonal/>
    </border>
    <border>
      <left style="thin">
        <color rgb="FFFFFFFF"/>
      </left>
      <right style="thin">
        <color rgb="FFFFFFFF"/>
      </right>
      <top style="thin">
        <color indexed="64"/>
      </top>
      <bottom style="thick">
        <color rgb="FFFFFFFF"/>
      </bottom>
      <diagonal/>
    </border>
    <border>
      <left style="thin">
        <color rgb="FFFFFFFF"/>
      </left>
      <right/>
      <top style="thin">
        <color indexed="64"/>
      </top>
      <bottom/>
      <diagonal/>
    </border>
    <border>
      <left/>
      <right/>
      <top style="thick">
        <color rgb="FFFFFFFF"/>
      </top>
      <bottom/>
      <diagonal/>
    </border>
    <border>
      <left style="thin">
        <color indexed="64"/>
      </left>
      <right style="thin">
        <color rgb="FFFFFFFF"/>
      </right>
      <top style="thick">
        <color rgb="FFFFFFFF"/>
      </top>
      <bottom/>
      <diagonal/>
    </border>
    <border>
      <left style="thin">
        <color rgb="FFFFFFFF"/>
      </left>
      <right style="thin">
        <color indexed="64"/>
      </right>
      <top style="thin">
        <color rgb="FFFFFFFF"/>
      </top>
      <bottom/>
      <diagonal/>
    </border>
    <border>
      <left style="thin">
        <color indexed="64"/>
      </left>
      <right style="thin">
        <color rgb="FFFFFFFF"/>
      </right>
      <top/>
      <bottom style="thin">
        <color rgb="FFFFFFFF"/>
      </bottom>
      <diagonal/>
    </border>
    <border>
      <left style="thin">
        <color rgb="FFFFFFFF"/>
      </left>
      <right style="thin">
        <color indexed="64"/>
      </right>
      <top/>
      <bottom style="thin">
        <color rgb="FFFFFFFF"/>
      </bottom>
      <diagonal/>
    </border>
    <border>
      <left style="thin">
        <color rgb="FFFFFFFF"/>
      </left>
      <right style="thin">
        <color indexed="64"/>
      </right>
      <top style="thin">
        <color rgb="FFFFFFFF"/>
      </top>
      <bottom style="thin">
        <color rgb="FFFFFFFF"/>
      </bottom>
      <diagonal/>
    </border>
    <border>
      <left/>
      <right style="thin">
        <color indexed="64"/>
      </right>
      <top style="thin">
        <color rgb="FFFFFFFF"/>
      </top>
      <bottom/>
      <diagonal/>
    </border>
    <border>
      <left style="thin">
        <color indexed="64"/>
      </left>
      <right/>
      <top style="thin">
        <color rgb="FFFFFFFF"/>
      </top>
      <bottom/>
      <diagonal/>
    </border>
    <border>
      <left style="mediumDashed">
        <color theme="0" tint="-0.34998626667073579"/>
      </left>
      <right style="mediumDashed">
        <color theme="0" tint="-0.34998626667073579"/>
      </right>
      <top/>
      <bottom style="dashed">
        <color theme="1" tint="0.34998626667073579"/>
      </bottom>
      <diagonal/>
    </border>
    <border>
      <left/>
      <right style="dotted">
        <color theme="0" tint="-0.24994659260841701"/>
      </right>
      <top/>
      <bottom/>
      <diagonal/>
    </border>
    <border>
      <left style="thin">
        <color rgb="FF000000"/>
      </left>
      <right style="thin">
        <color rgb="FFFFFFFF"/>
      </right>
      <top style="thin">
        <color rgb="FF000000"/>
      </top>
      <bottom style="thick">
        <color rgb="FFFFFFFF"/>
      </bottom>
      <diagonal/>
    </border>
    <border>
      <left style="thin">
        <color rgb="FFFFFFFF"/>
      </left>
      <right style="thin">
        <color rgb="FFFFFFFF"/>
      </right>
      <top style="thin">
        <color rgb="FF000000"/>
      </top>
      <bottom style="thick">
        <color rgb="FFFFFFFF"/>
      </bottom>
      <diagonal/>
    </border>
    <border>
      <left style="thin">
        <color rgb="FFFFFFFF"/>
      </left>
      <right style="thin">
        <color rgb="FF000000"/>
      </right>
      <top style="thin">
        <color rgb="FF000000"/>
      </top>
      <bottom style="thick">
        <color rgb="FFFFFFFF"/>
      </bottom>
      <diagonal/>
    </border>
    <border>
      <left style="thin">
        <color rgb="FF000000"/>
      </left>
      <right style="thin">
        <color rgb="FFFFFFFF"/>
      </right>
      <top style="thick">
        <color rgb="FFFFFFFF"/>
      </top>
      <bottom/>
      <diagonal/>
    </border>
    <border>
      <left style="thin">
        <color rgb="FFFFFFFF"/>
      </left>
      <right style="thin">
        <color rgb="FF000000"/>
      </right>
      <top style="thin">
        <color rgb="FFFFFFFF"/>
      </top>
      <bottom/>
      <diagonal/>
    </border>
    <border>
      <left style="thin">
        <color rgb="FF000000"/>
      </left>
      <right style="thin">
        <color rgb="FFFFFFFF"/>
      </right>
      <top/>
      <bottom style="thin">
        <color rgb="FFFFFFFF"/>
      </bottom>
      <diagonal/>
    </border>
    <border>
      <left style="thin">
        <color rgb="FFFFFFFF"/>
      </left>
      <right style="thin">
        <color rgb="FF000000"/>
      </right>
      <top/>
      <bottom style="thin">
        <color rgb="FFFFFFFF"/>
      </bottom>
      <diagonal/>
    </border>
    <border>
      <left style="thin">
        <color rgb="FF000000"/>
      </left>
      <right style="thin">
        <color rgb="FFFFFFFF"/>
      </right>
      <top style="thin">
        <color rgb="FFFFFFFF"/>
      </top>
      <bottom style="thin">
        <color rgb="FFFFFFFF"/>
      </bottom>
      <diagonal/>
    </border>
    <border>
      <left style="thin">
        <color rgb="FFFFFFFF"/>
      </left>
      <right style="thin">
        <color rgb="FF000000"/>
      </right>
      <top style="thin">
        <color rgb="FFFFFFFF"/>
      </top>
      <bottom style="thin">
        <color rgb="FFFFFFFF"/>
      </bottom>
      <diagonal/>
    </border>
    <border>
      <left style="thin">
        <color rgb="FF000000"/>
      </left>
      <right style="thin">
        <color rgb="FFFFFFFF"/>
      </right>
      <top style="thick">
        <color rgb="FFFFFFFF"/>
      </top>
      <bottom style="thin">
        <color rgb="FF000000"/>
      </bottom>
      <diagonal/>
    </border>
    <border>
      <left style="thin">
        <color rgb="FFFFFFFF"/>
      </left>
      <right style="thin">
        <color rgb="FFFFFFFF"/>
      </right>
      <top style="thick">
        <color rgb="FFFFFFFF"/>
      </top>
      <bottom style="thin">
        <color rgb="FF000000"/>
      </bottom>
      <diagonal/>
    </border>
    <border>
      <left style="thin">
        <color rgb="FFFFFFFF"/>
      </left>
      <right style="thin">
        <color rgb="FF000000"/>
      </right>
      <top style="thin">
        <color rgb="FFFFFFFF"/>
      </top>
      <bottom style="thin">
        <color rgb="FF000000"/>
      </bottom>
      <diagonal/>
    </border>
    <border>
      <left style="medium">
        <color indexed="64"/>
      </left>
      <right style="medium">
        <color indexed="64"/>
      </right>
      <top style="medium">
        <color indexed="64"/>
      </top>
      <bottom style="medium">
        <color indexed="64"/>
      </bottom>
      <diagonal/>
    </border>
    <border>
      <left/>
      <right style="thick">
        <color theme="0"/>
      </right>
      <top/>
      <bottom/>
      <diagonal/>
    </border>
    <border>
      <left style="thick">
        <color rgb="FFFFFFFF"/>
      </left>
      <right/>
      <top style="thick">
        <color rgb="FFFFFFFF"/>
      </top>
      <bottom/>
      <diagonal/>
    </border>
    <border>
      <left/>
      <right/>
      <top/>
      <bottom style="thick">
        <color rgb="FF009FDA"/>
      </bottom>
      <diagonal/>
    </border>
    <border>
      <left style="medium">
        <color theme="0"/>
      </left>
      <right/>
      <top/>
      <bottom/>
      <diagonal/>
    </border>
    <border>
      <left/>
      <right/>
      <top style="thick">
        <color rgb="FF009FDA"/>
      </top>
      <bottom style="thick">
        <color rgb="FF009FDA"/>
      </bottom>
      <diagonal/>
    </border>
    <border>
      <left style="thin">
        <color indexed="64"/>
      </left>
      <right/>
      <top/>
      <bottom/>
      <diagonal/>
    </border>
    <border>
      <left/>
      <right/>
      <top/>
      <bottom style="thin">
        <color indexed="64"/>
      </bottom>
      <diagonal/>
    </border>
    <border>
      <left/>
      <right/>
      <top style="thick">
        <color rgb="FFFFFFFF"/>
      </top>
      <bottom style="thick">
        <color rgb="FFFFFFFF"/>
      </bottom>
      <diagonal/>
    </border>
    <border>
      <left style="thick">
        <color rgb="FFFFFFFF"/>
      </left>
      <right/>
      <top/>
      <bottom/>
      <diagonal/>
    </border>
    <border>
      <left style="thin">
        <color auto="1"/>
      </left>
      <right/>
      <top style="thin">
        <color rgb="FF000000"/>
      </top>
      <bottom/>
      <diagonal/>
    </border>
    <border>
      <left/>
      <right style="thin">
        <color auto="1"/>
      </right>
      <top style="thin">
        <color rgb="FF000000"/>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dotted">
        <color auto="1"/>
      </left>
      <right/>
      <top style="thin">
        <color auto="1"/>
      </top>
      <bottom/>
      <diagonal/>
    </border>
    <border>
      <left style="dotted">
        <color auto="1"/>
      </left>
      <right/>
      <top/>
      <bottom/>
      <diagonal/>
    </border>
    <border>
      <left style="dotted">
        <color auto="1"/>
      </left>
      <right/>
      <top/>
      <bottom style="thin">
        <color indexed="64"/>
      </bottom>
      <diagonal/>
    </border>
    <border>
      <left style="mediumDashed">
        <color theme="0" tint="-0.34998626667073579"/>
      </left>
      <right style="mediumDashed">
        <color theme="0" tint="-0.34998626667073579"/>
      </right>
      <top/>
      <bottom style="thin">
        <color auto="1"/>
      </bottom>
      <diagonal/>
    </border>
    <border>
      <left/>
      <right/>
      <top style="dotted">
        <color auto="1"/>
      </top>
      <bottom style="dotted">
        <color theme="0" tint="-0.24994659260841701"/>
      </bottom>
      <diagonal/>
    </border>
    <border>
      <left style="mediumDashed">
        <color theme="0" tint="-0.34998626667073579"/>
      </left>
      <right style="mediumDashed">
        <color theme="0" tint="-0.34998626667073579"/>
      </right>
      <top style="dotted">
        <color auto="1"/>
      </top>
      <bottom style="dotted">
        <color theme="0" tint="-0.24994659260841701"/>
      </bottom>
      <diagonal/>
    </border>
    <border>
      <left/>
      <right/>
      <top style="dotted">
        <color theme="0" tint="-0.24994659260841701"/>
      </top>
      <bottom style="dotted">
        <color auto="1"/>
      </bottom>
      <diagonal/>
    </border>
    <border>
      <left style="mediumDashed">
        <color theme="0" tint="-0.34998626667073579"/>
      </left>
      <right style="mediumDashed">
        <color theme="0" tint="-0.34998626667073579"/>
      </right>
      <top style="dotted">
        <color theme="0" tint="-0.24994659260841701"/>
      </top>
      <bottom style="dotted">
        <color auto="1"/>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s>
  <cellStyleXfs count="882">
    <xf numFmtId="0" fontId="0" fillId="0" borderId="0"/>
    <xf numFmtId="0" fontId="2" fillId="0" borderId="0"/>
    <xf numFmtId="0" fontId="4" fillId="0" borderId="0"/>
    <xf numFmtId="172" fontId="5" fillId="0" borderId="0" applyFont="0" applyFill="0" applyBorder="0" applyAlignment="0" applyProtection="0"/>
    <xf numFmtId="173" fontId="4" fillId="0" borderId="0" applyFont="0" applyFill="0" applyBorder="0" applyAlignment="0" applyProtection="0"/>
    <xf numFmtId="167" fontId="4" fillId="0" borderId="0" applyFont="0" applyFill="0" applyBorder="0">
      <alignment horizontal="right"/>
    </xf>
    <xf numFmtId="0" fontId="5" fillId="0" borderId="0"/>
    <xf numFmtId="0" fontId="4" fillId="0" borderId="0"/>
    <xf numFmtId="0" fontId="4" fillId="0" borderId="0"/>
    <xf numFmtId="0" fontId="1" fillId="0" borderId="0"/>
    <xf numFmtId="9" fontId="4" fillId="0" borderId="0" applyFont="0" applyFill="0" applyBorder="0" applyAlignment="0" applyProtection="0"/>
    <xf numFmtId="0" fontId="4" fillId="0" borderId="0"/>
    <xf numFmtId="9" fontId="1" fillId="0" borderId="0" applyFont="0" applyFill="0" applyBorder="0" applyAlignment="0" applyProtection="0"/>
    <xf numFmtId="0" fontId="5" fillId="0" borderId="0" applyBorder="0"/>
    <xf numFmtId="0" fontId="2" fillId="0" borderId="0"/>
    <xf numFmtId="43" fontId="2" fillId="0" borderId="0" applyFont="0" applyFill="0" applyBorder="0" applyAlignment="0" applyProtection="0"/>
    <xf numFmtId="0" fontId="12" fillId="0" borderId="0"/>
    <xf numFmtId="0" fontId="2" fillId="0" borderId="0"/>
    <xf numFmtId="0" fontId="2" fillId="0" borderId="0"/>
    <xf numFmtId="9" fontId="1" fillId="0" borderId="0" applyFont="0" applyFill="0" applyBorder="0" applyAlignment="0" applyProtection="0"/>
    <xf numFmtId="167" fontId="2" fillId="0" borderId="0" applyFont="0" applyFill="0" applyBorder="0">
      <alignment horizontal="right"/>
    </xf>
    <xf numFmtId="0" fontId="2" fillId="0" borderId="0"/>
    <xf numFmtId="173" fontId="2" fillId="0" borderId="0" applyFont="0" applyFill="0" applyBorder="0" applyAlignment="0" applyProtection="0"/>
    <xf numFmtId="0" fontId="2" fillId="0" borderId="0"/>
    <xf numFmtId="9" fontId="2" fillId="0" borderId="0" applyFont="0" applyFill="0" applyBorder="0" applyAlignment="0" applyProtection="0"/>
    <xf numFmtId="0" fontId="16" fillId="0" borderId="0" applyNumberFormat="0" applyFill="0" applyBorder="0" applyAlignment="0" applyProtection="0"/>
    <xf numFmtId="0" fontId="2" fillId="7" borderId="0"/>
    <xf numFmtId="0" fontId="17" fillId="4" borderId="0"/>
    <xf numFmtId="0" fontId="18" fillId="8" borderId="0"/>
    <xf numFmtId="0" fontId="19" fillId="9" borderId="0"/>
    <xf numFmtId="0" fontId="20" fillId="0" borderId="0"/>
    <xf numFmtId="0" fontId="21" fillId="0" borderId="0"/>
    <xf numFmtId="0" fontId="22" fillId="0" borderId="0"/>
    <xf numFmtId="180" fontId="2" fillId="0" borderId="0" applyFont="0" applyFill="0" applyBorder="0" applyAlignment="0" applyProtection="0"/>
    <xf numFmtId="181" fontId="2" fillId="0" borderId="0" applyFont="0" applyFill="0" applyBorder="0" applyAlignment="0" applyProtection="0"/>
    <xf numFmtId="39" fontId="2" fillId="0" borderId="0" applyFont="0" applyFill="0" applyBorder="0" applyAlignment="0" applyProtection="0"/>
    <xf numFmtId="4" fontId="2" fillId="10" borderId="0"/>
    <xf numFmtId="0" fontId="23" fillId="11" borderId="0"/>
    <xf numFmtId="182" fontId="2" fillId="0" borderId="0" applyFont="0" applyFill="0" applyBorder="0" applyAlignment="0" applyProtection="0"/>
    <xf numFmtId="183"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0" fontId="17" fillId="12" borderId="21">
      <alignment vertical="center" wrapText="1"/>
    </xf>
    <xf numFmtId="0" fontId="2" fillId="7" borderId="0"/>
    <xf numFmtId="0" fontId="17" fillId="4" borderId="0"/>
    <xf numFmtId="0" fontId="18" fillId="8" borderId="0"/>
    <xf numFmtId="0" fontId="19" fillId="9" borderId="0"/>
    <xf numFmtId="0" fontId="20" fillId="0" borderId="0"/>
    <xf numFmtId="0" fontId="21" fillId="0" borderId="0"/>
    <xf numFmtId="0" fontId="22" fillId="0" borderId="0"/>
    <xf numFmtId="0" fontId="2" fillId="0" borderId="0"/>
    <xf numFmtId="0" fontId="2" fillId="0" borderId="0"/>
    <xf numFmtId="0" fontId="2" fillId="0" borderId="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0" fontId="25" fillId="23"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30" borderId="0" applyNumberFormat="0" applyBorder="0" applyAlignment="0" applyProtection="0"/>
    <xf numFmtId="0" fontId="2" fillId="0" borderId="0" applyNumberFormat="0" applyFill="0" applyBorder="0" applyAlignment="0" applyProtection="0"/>
    <xf numFmtId="0" fontId="26" fillId="0" borderId="0" applyNumberFormat="0" applyFill="0" applyBorder="0" applyAlignment="0" applyProtection="0"/>
    <xf numFmtId="0" fontId="27" fillId="14" borderId="0" applyNumberFormat="0" applyBorder="0" applyAlignment="0" applyProtection="0"/>
    <xf numFmtId="0" fontId="9" fillId="0" borderId="22" applyNumberFormat="0" applyFont="0" applyFill="0" applyAlignment="0" applyProtection="0"/>
    <xf numFmtId="186" fontId="2" fillId="0" borderId="23" applyNumberFormat="0" applyFill="0" applyAlignment="0" applyProtection="0"/>
    <xf numFmtId="187" fontId="28" fillId="0" borderId="0" applyFont="0" applyFill="0" applyBorder="0" applyAlignment="0" applyProtection="0"/>
    <xf numFmtId="0" fontId="29" fillId="31" borderId="24" applyNumberFormat="0" applyAlignment="0" applyProtection="0"/>
    <xf numFmtId="49" fontId="2" fillId="0" borderId="25" applyBorder="0">
      <alignment horizontal="left" vertical="top" wrapText="1"/>
      <protection locked="0"/>
    </xf>
    <xf numFmtId="0" fontId="30" fillId="0" borderId="0"/>
    <xf numFmtId="188" fontId="31" fillId="0" borderId="0" applyAlignment="0" applyProtection="0"/>
    <xf numFmtId="0" fontId="11" fillId="32" borderId="26" applyNumberFormat="0" applyAlignment="0" applyProtection="0"/>
    <xf numFmtId="0" fontId="2" fillId="0" borderId="0">
      <alignment horizontal="center" wrapText="1"/>
      <protection hidden="1"/>
    </xf>
    <xf numFmtId="0" fontId="32" fillId="33" borderId="0"/>
    <xf numFmtId="43" fontId="1" fillId="0" borderId="0" applyFont="0" applyFill="0" applyBorder="0" applyAlignment="0" applyProtection="0"/>
    <xf numFmtId="189" fontId="33" fillId="0" borderId="0" applyFont="0" applyFill="0" applyBorder="0" applyAlignment="0" applyProtection="0"/>
    <xf numFmtId="3" fontId="34" fillId="0" borderId="0" applyFont="0" applyFill="0" applyBorder="0" applyAlignment="0" applyProtection="0"/>
    <xf numFmtId="0" fontId="35" fillId="34" borderId="0">
      <alignment horizontal="center" vertical="center" wrapText="1"/>
    </xf>
    <xf numFmtId="190" fontId="34" fillId="0" borderId="0" applyFont="0" applyFill="0" applyBorder="0" applyAlignment="0" applyProtection="0"/>
    <xf numFmtId="186" fontId="9" fillId="0" borderId="0" applyFont="0" applyFill="0" applyBorder="0" applyProtection="0">
      <alignment horizontal="right"/>
    </xf>
    <xf numFmtId="191" fontId="36" fillId="35" borderId="27"/>
    <xf numFmtId="176" fontId="37" fillId="35" borderId="27"/>
    <xf numFmtId="192" fontId="38" fillId="0" borderId="0" applyFill="0" applyBorder="0" applyAlignment="0" applyProtection="0"/>
    <xf numFmtId="0" fontId="39" fillId="0" borderId="0" applyNumberFormat="0" applyFill="0" applyBorder="0" applyAlignment="0" applyProtection="0"/>
    <xf numFmtId="3" fontId="40" fillId="0" borderId="0" applyNumberFormat="0" applyFont="0" applyFill="0" applyBorder="0" applyAlignment="0" applyProtection="0">
      <alignment horizontal="left"/>
    </xf>
    <xf numFmtId="2" fontId="34" fillId="0" borderId="0" applyFont="0" applyFill="0" applyBorder="0" applyAlignment="0" applyProtection="0"/>
    <xf numFmtId="0" fontId="41" fillId="36" borderId="28" applyNumberFormat="0" applyFont="0" applyAlignment="0" applyProtection="0"/>
    <xf numFmtId="0" fontId="42" fillId="15" borderId="0" applyNumberFormat="0" applyBorder="0" applyAlignment="0" applyProtection="0"/>
    <xf numFmtId="38" fontId="22" fillId="7" borderId="0" applyNumberFormat="0" applyBorder="0" applyAlignment="0" applyProtection="0"/>
    <xf numFmtId="191" fontId="43" fillId="0" borderId="0"/>
    <xf numFmtId="0" fontId="44" fillId="0" borderId="0" applyProtection="0">
      <alignment horizontal="right" vertical="top"/>
    </xf>
    <xf numFmtId="0" fontId="45" fillId="0" borderId="29" applyNumberFormat="0" applyAlignment="0" applyProtection="0">
      <alignment horizontal="left" vertical="center"/>
    </xf>
    <xf numFmtId="0" fontId="45" fillId="0" borderId="30">
      <alignment horizontal="left" vertical="center"/>
    </xf>
    <xf numFmtId="49" fontId="8" fillId="0" borderId="27">
      <alignment horizontal="center" vertical="center" wrapText="1"/>
      <protection locked="0"/>
    </xf>
    <xf numFmtId="0" fontId="46" fillId="0" borderId="31" applyNumberFormat="0" applyFill="0" applyAlignment="0" applyProtection="0"/>
    <xf numFmtId="0" fontId="47" fillId="0" borderId="32" applyNumberFormat="0" applyFill="0" applyAlignment="0" applyProtection="0"/>
    <xf numFmtId="0" fontId="48" fillId="0" borderId="33" applyNumberFormat="0" applyFill="0" applyAlignment="0" applyProtection="0"/>
    <xf numFmtId="0" fontId="48" fillId="0" borderId="0" applyNumberFormat="0" applyFill="0" applyBorder="0" applyAlignment="0" applyProtection="0"/>
    <xf numFmtId="10" fontId="22" fillId="10" borderId="27" applyNumberFormat="0" applyBorder="0" applyAlignment="0" applyProtection="0"/>
    <xf numFmtId="164" fontId="2" fillId="37" borderId="27"/>
    <xf numFmtId="0" fontId="49" fillId="0" borderId="0"/>
    <xf numFmtId="193" fontId="2" fillId="0" borderId="0" applyFill="0" applyBorder="0">
      <alignment horizontal="right"/>
      <protection locked="0"/>
    </xf>
    <xf numFmtId="0" fontId="8" fillId="38" borderId="34">
      <alignment horizontal="left" vertical="center" wrapText="1"/>
    </xf>
    <xf numFmtId="194" fontId="2" fillId="0" borderId="0" applyFont="0" applyFill="0" applyBorder="0" applyAlignment="0" applyProtection="0"/>
    <xf numFmtId="195" fontId="2" fillId="0" borderId="0" applyFont="0" applyFill="0" applyBorder="0" applyAlignment="0" applyProtection="0"/>
    <xf numFmtId="191" fontId="50" fillId="0" borderId="0"/>
    <xf numFmtId="37" fontId="51" fillId="0" borderId="0" applyNumberFormat="0" applyFill="0" applyBorder="0" applyAlignment="0" applyProtection="0">
      <alignment horizontal="right"/>
    </xf>
    <xf numFmtId="0" fontId="52" fillId="0" borderId="35" applyNumberFormat="0" applyFill="0" applyAlignment="0" applyProtection="0"/>
    <xf numFmtId="37" fontId="53" fillId="9" borderId="27"/>
    <xf numFmtId="41"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66" fontId="2" fillId="0" borderId="0" applyFont="0" applyFill="0" applyBorder="0" applyAlignment="0" applyProtection="0"/>
    <xf numFmtId="43" fontId="54" fillId="0" borderId="0" applyFont="0" applyFill="0" applyBorder="0" applyAlignment="0" applyProtection="0"/>
    <xf numFmtId="43" fontId="55" fillId="0" borderId="0" applyFont="0" applyFill="0" applyBorder="0" applyAlignment="0" applyProtection="0"/>
    <xf numFmtId="196" fontId="56" fillId="0" borderId="0" applyFont="0" applyFill="0" applyBorder="0" applyProtection="0">
      <alignment horizontal="right"/>
    </xf>
    <xf numFmtId="0" fontId="57" fillId="39" borderId="0" applyNumberFormat="0" applyBorder="0" applyAlignment="0" applyProtection="0"/>
    <xf numFmtId="0" fontId="58" fillId="40" borderId="0"/>
    <xf numFmtId="0" fontId="53" fillId="41" borderId="0"/>
    <xf numFmtId="0" fontId="59" fillId="0" borderId="0"/>
    <xf numFmtId="165" fontId="2" fillId="0" borderId="0"/>
    <xf numFmtId="0" fontId="1" fillId="0" borderId="0"/>
    <xf numFmtId="0" fontId="2" fillId="0" borderId="0"/>
    <xf numFmtId="0" fontId="2" fillId="0" borderId="0"/>
    <xf numFmtId="0" fontId="54" fillId="0" borderId="0"/>
    <xf numFmtId="0" fontId="1" fillId="0" borderId="0"/>
    <xf numFmtId="0" fontId="1" fillId="0" borderId="0"/>
    <xf numFmtId="0" fontId="1" fillId="0" borderId="0"/>
    <xf numFmtId="0" fontId="2" fillId="0" borderId="0"/>
    <xf numFmtId="0" fontId="2" fillId="0" borderId="0"/>
    <xf numFmtId="37" fontId="60" fillId="0" borderId="0" applyNumberFormat="0" applyFont="0" applyFill="0" applyBorder="0" applyAlignment="0" applyProtection="0"/>
    <xf numFmtId="0" fontId="24" fillId="42" borderId="36" applyNumberFormat="0" applyFont="0" applyAlignment="0" applyProtection="0"/>
    <xf numFmtId="197" fontId="8" fillId="0" borderId="0" applyFont="0" applyBorder="0"/>
    <xf numFmtId="0" fontId="61" fillId="0" borderId="0" applyProtection="0">
      <alignment horizontal="left"/>
    </xf>
    <xf numFmtId="0" fontId="61" fillId="0" borderId="0" applyFill="0" applyBorder="0" applyProtection="0">
      <alignment horizontal="left"/>
    </xf>
    <xf numFmtId="0" fontId="62" fillId="0" borderId="0" applyFill="0" applyBorder="0" applyProtection="0">
      <alignment horizontal="left"/>
    </xf>
    <xf numFmtId="10" fontId="2" fillId="0" borderId="0" applyFont="0" applyFill="0" applyBorder="0" applyAlignment="0" applyProtection="0"/>
    <xf numFmtId="198" fontId="9" fillId="0" borderId="0" applyFont="0" applyFill="0" applyBorder="0" applyProtection="0">
      <alignment horizontal="right"/>
    </xf>
    <xf numFmtId="9" fontId="63" fillId="9" borderId="27"/>
    <xf numFmtId="199" fontId="2" fillId="0" borderId="0" applyFill="0" applyBorder="0">
      <alignment horizontal="right"/>
      <protection locked="0"/>
    </xf>
    <xf numFmtId="9" fontId="2"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200" fontId="64" fillId="0" borderId="0" applyFill="0" applyBorder="0">
      <alignment horizontal="right"/>
      <protection hidden="1"/>
    </xf>
    <xf numFmtId="0" fontId="65" fillId="43" borderId="0"/>
    <xf numFmtId="0" fontId="54" fillId="41" borderId="0" applyNumberFormat="0" applyFont="0" applyBorder="0" applyAlignment="0" applyProtection="0"/>
    <xf numFmtId="192" fontId="28" fillId="0" borderId="0" applyFill="0" applyBorder="0" applyAlignment="0" applyProtection="0"/>
    <xf numFmtId="0" fontId="2" fillId="0" borderId="0"/>
    <xf numFmtId="0" fontId="66" fillId="0" borderId="37" applyNumberFormat="0" applyFill="0" applyProtection="0"/>
    <xf numFmtId="0" fontId="8" fillId="0" borderId="0" applyNumberFormat="0" applyFill="0" applyBorder="0" applyProtection="0"/>
    <xf numFmtId="0" fontId="66" fillId="0" borderId="37" applyNumberFormat="0" applyFill="0" applyProtection="0">
      <alignment horizontal="center" wrapText="1"/>
    </xf>
    <xf numFmtId="0" fontId="66" fillId="0" borderId="0" applyNumberFormat="0" applyFill="0" applyBorder="0" applyProtection="0">
      <alignment horizontal="center"/>
    </xf>
    <xf numFmtId="0" fontId="66" fillId="0" borderId="0" applyNumberFormat="0" applyFill="0" applyBorder="0" applyProtection="0"/>
    <xf numFmtId="0" fontId="67" fillId="0" borderId="0" applyNumberFormat="0" applyFill="0" applyBorder="0" applyProtection="0">
      <alignment vertical="top"/>
    </xf>
    <xf numFmtId="0" fontId="59" fillId="0" borderId="0" applyNumberFormat="0" applyFill="0" applyBorder="0" applyProtection="0"/>
    <xf numFmtId="0" fontId="53" fillId="41" borderId="0" applyNumberFormat="0" applyBorder="0" applyProtection="0"/>
    <xf numFmtId="0" fontId="58" fillId="40" borderId="0" applyNumberFormat="0" applyBorder="0" applyProtection="0"/>
    <xf numFmtId="0" fontId="65" fillId="43" borderId="0" applyNumberFormat="0" applyBorder="0" applyProtection="0"/>
    <xf numFmtId="0" fontId="32" fillId="44" borderId="0" applyNumberFormat="0" applyBorder="0" applyProtection="0"/>
    <xf numFmtId="0" fontId="68" fillId="0" borderId="0" applyNumberFormat="0" applyFill="0" applyBorder="0" applyProtection="0"/>
    <xf numFmtId="0" fontId="69" fillId="0" borderId="0" applyNumberFormat="0" applyFill="0" applyBorder="0" applyProtection="0"/>
    <xf numFmtId="0" fontId="70" fillId="0" borderId="0" applyNumberFormat="0" applyFill="0" applyBorder="0" applyProtection="0"/>
    <xf numFmtId="0" fontId="71" fillId="0" borderId="0" applyNumberFormat="0" applyFill="0" applyBorder="0" applyProtection="0">
      <alignment vertical="top"/>
    </xf>
    <xf numFmtId="0" fontId="72" fillId="0" borderId="0" applyNumberFormat="0" applyFill="0" applyBorder="0" applyProtection="0"/>
    <xf numFmtId="0" fontId="71" fillId="0" borderId="0" applyNumberFormat="0" applyFill="0" applyBorder="0" applyProtection="0">
      <alignment wrapText="1"/>
    </xf>
    <xf numFmtId="0" fontId="73" fillId="0" borderId="0" applyNumberFormat="0" applyFill="0" applyBorder="0" applyProtection="0"/>
    <xf numFmtId="0" fontId="30" fillId="0" borderId="0" applyNumberFormat="0" applyFill="0" applyBorder="0" applyProtection="0"/>
    <xf numFmtId="1" fontId="22" fillId="0" borderId="0" applyFill="0" applyBorder="0" applyProtection="0">
      <alignment horizontal="left"/>
    </xf>
    <xf numFmtId="0" fontId="22" fillId="0" borderId="0" applyNumberFormat="0" applyFill="0" applyBorder="0" applyProtection="0">
      <alignment horizontal="center" wrapText="1"/>
    </xf>
    <xf numFmtId="0" fontId="66" fillId="0" borderId="0" applyNumberFormat="0" applyFill="0" applyBorder="0" applyProtection="0">
      <alignment horizontal="left" vertical="top" wrapText="1"/>
    </xf>
    <xf numFmtId="0" fontId="66" fillId="0" borderId="0" applyNumberFormat="0" applyFill="0" applyBorder="0" applyProtection="0">
      <alignment horizontal="left" wrapText="1"/>
    </xf>
    <xf numFmtId="0" fontId="66" fillId="0" borderId="0" applyNumberFormat="0" applyFill="0" applyBorder="0" applyProtection="0">
      <alignment horizontal="left"/>
    </xf>
    <xf numFmtId="0" fontId="66" fillId="0" borderId="0" applyNumberFormat="0" applyFill="0" applyBorder="0" applyProtection="0">
      <alignment horizontal="right" vertical="top" wrapText="1"/>
    </xf>
    <xf numFmtId="0" fontId="66" fillId="0" borderId="0" applyNumberFormat="0" applyFill="0" applyBorder="0" applyProtection="0">
      <alignment horizontal="right" wrapText="1"/>
    </xf>
    <xf numFmtId="0" fontId="66" fillId="0" borderId="0" applyNumberFormat="0" applyFill="0" applyBorder="0" applyProtection="0">
      <alignment horizontal="center" vertical="top" wrapText="1"/>
    </xf>
    <xf numFmtId="0" fontId="66" fillId="0" borderId="0" applyNumberFormat="0" applyFill="0" applyBorder="0" applyProtection="0">
      <alignment horizontal="center" wrapText="1"/>
    </xf>
    <xf numFmtId="0" fontId="74" fillId="0" borderId="0" applyNumberFormat="0" applyFill="0" applyBorder="0" applyProtection="0">
      <alignment horizontal="left" vertical="top" wrapText="1"/>
    </xf>
    <xf numFmtId="4" fontId="74" fillId="0" borderId="0" applyFill="0" applyBorder="0" applyProtection="0">
      <alignment horizontal="left" vertical="top" wrapText="1"/>
    </xf>
    <xf numFmtId="0" fontId="74" fillId="0" borderId="0" applyNumberFormat="0" applyFill="0" applyBorder="0" applyProtection="0">
      <alignment horizontal="left" wrapText="1"/>
    </xf>
    <xf numFmtId="0" fontId="74" fillId="0" borderId="0" applyNumberFormat="0" applyFill="0" applyBorder="0" applyProtection="0">
      <alignment horizontal="right" vertical="top" wrapText="1"/>
    </xf>
    <xf numFmtId="0" fontId="74" fillId="0" borderId="0" applyNumberFormat="0" applyFill="0" applyBorder="0" applyProtection="0">
      <alignment horizontal="right" wrapText="1"/>
    </xf>
    <xf numFmtId="0" fontId="74" fillId="0" borderId="0" applyNumberFormat="0" applyFill="0" applyBorder="0" applyProtection="0">
      <alignment horizontal="center" vertical="top" wrapText="1"/>
    </xf>
    <xf numFmtId="0" fontId="74" fillId="0" borderId="0" applyNumberFormat="0" applyFill="0" applyBorder="0" applyProtection="0">
      <alignment horizontal="center" wrapText="1"/>
    </xf>
    <xf numFmtId="0" fontId="66" fillId="0" borderId="38" applyNumberFormat="0" applyFill="0" applyProtection="0">
      <alignment horizontal="right" wrapText="1"/>
    </xf>
    <xf numFmtId="0" fontId="75" fillId="0" borderId="0" applyNumberFormat="0" applyFill="0" applyBorder="0" applyProtection="0">
      <alignment horizontal="left" vertical="top" wrapText="1"/>
    </xf>
    <xf numFmtId="0" fontId="75" fillId="0" borderId="0" applyNumberFormat="0" applyFill="0" applyBorder="0" applyProtection="0">
      <alignment horizontal="left" wrapText="1"/>
    </xf>
    <xf numFmtId="0" fontId="75" fillId="0" borderId="0" applyNumberFormat="0" applyFill="0" applyBorder="0" applyProtection="0">
      <alignment horizontal="right" vertical="top" wrapText="1"/>
    </xf>
    <xf numFmtId="0" fontId="75" fillId="0" borderId="0" applyNumberFormat="0" applyFill="0" applyBorder="0" applyProtection="0">
      <alignment horizontal="right" wrapText="1"/>
    </xf>
    <xf numFmtId="0" fontId="75" fillId="0" borderId="0" applyNumberFormat="0" applyFill="0" applyBorder="0" applyProtection="0">
      <alignment horizontal="center" vertical="top" wrapText="1"/>
    </xf>
    <xf numFmtId="0" fontId="75" fillId="0" borderId="0" applyNumberFormat="0" applyFill="0" applyBorder="0" applyProtection="0">
      <alignment horizontal="center" wrapText="1"/>
    </xf>
    <xf numFmtId="0" fontId="76" fillId="0" borderId="0" applyNumberFormat="0" applyFill="0" applyBorder="0" applyProtection="0">
      <alignment horizontal="left" vertical="top" wrapText="1"/>
    </xf>
    <xf numFmtId="0" fontId="77" fillId="40" borderId="0" applyNumberFormat="0" applyBorder="0" applyProtection="0">
      <alignment horizontal="left" wrapText="1"/>
    </xf>
    <xf numFmtId="0" fontId="77" fillId="40" borderId="0" applyNumberFormat="0" applyBorder="0" applyProtection="0">
      <alignment horizontal="left"/>
    </xf>
    <xf numFmtId="0" fontId="77" fillId="40" borderId="0" applyNumberFormat="0" applyBorder="0" applyProtection="0">
      <alignment horizontal="right"/>
    </xf>
    <xf numFmtId="0" fontId="71" fillId="41" borderId="0" applyNumberFormat="0" applyBorder="0" applyProtection="0">
      <alignment vertical="top" wrapText="1"/>
    </xf>
    <xf numFmtId="179" fontId="71" fillId="41" borderId="0" applyBorder="0" applyProtection="0">
      <alignment vertical="top" wrapText="1"/>
    </xf>
    <xf numFmtId="4" fontId="22" fillId="0" borderId="0" applyFill="0" applyBorder="0" applyProtection="0">
      <alignment horizontal="left" vertical="top"/>
    </xf>
    <xf numFmtId="179" fontId="22" fillId="0" borderId="0" applyFill="0" applyBorder="0" applyProtection="0">
      <alignment horizontal="right"/>
    </xf>
    <xf numFmtId="3" fontId="22" fillId="0" borderId="0" applyFill="0" applyBorder="0" applyProtection="0">
      <alignment horizontal="right"/>
    </xf>
    <xf numFmtId="3" fontId="22" fillId="0" borderId="0" applyFill="0" applyBorder="0" applyProtection="0">
      <alignment horizontal="center"/>
    </xf>
    <xf numFmtId="175" fontId="22" fillId="0" borderId="0" applyFill="0" applyBorder="0" applyProtection="0">
      <alignment horizontal="right"/>
    </xf>
    <xf numFmtId="175" fontId="66" fillId="0" borderId="0" applyFill="0" applyBorder="0" applyProtection="0">
      <alignment horizontal="right"/>
    </xf>
    <xf numFmtId="175" fontId="75" fillId="0" borderId="0" applyFill="0" applyBorder="0" applyProtection="0">
      <alignment horizontal="right"/>
    </xf>
    <xf numFmtId="175" fontId="76" fillId="0" borderId="0" applyFill="0" applyBorder="0" applyProtection="0">
      <alignment horizontal="right"/>
    </xf>
    <xf numFmtId="4" fontId="66" fillId="0" borderId="0" applyFill="0" applyBorder="0" applyProtection="0">
      <alignment horizontal="right"/>
    </xf>
    <xf numFmtId="4" fontId="75" fillId="0" borderId="0" applyFill="0" applyBorder="0" applyProtection="0">
      <alignment horizontal="right"/>
    </xf>
    <xf numFmtId="4" fontId="76" fillId="0" borderId="0" applyFill="0" applyBorder="0" applyProtection="0">
      <alignment horizontal="right"/>
    </xf>
    <xf numFmtId="201" fontId="22" fillId="0" borderId="0" applyFill="0" applyBorder="0" applyProtection="0">
      <alignment horizontal="right" vertical="top" wrapText="1"/>
    </xf>
    <xf numFmtId="201" fontId="22" fillId="0" borderId="0" applyFill="0" applyBorder="0" applyProtection="0">
      <alignment horizontal="center" vertical="top" wrapText="1"/>
    </xf>
    <xf numFmtId="0" fontId="78" fillId="0" borderId="37" applyNumberFormat="0" applyFill="0" applyProtection="0">
      <alignment horizontal="left" vertical="top"/>
    </xf>
    <xf numFmtId="4" fontId="22" fillId="0" borderId="0" applyFill="0" applyBorder="0" applyProtection="0">
      <alignment horizontal="left"/>
    </xf>
    <xf numFmtId="4" fontId="22" fillId="0" borderId="0" applyFill="0" applyBorder="0" applyProtection="0">
      <alignment horizontal="right"/>
    </xf>
    <xf numFmtId="4" fontId="66" fillId="0" borderId="0" applyFill="0" applyBorder="0" applyProtection="0">
      <alignment horizontal="right"/>
    </xf>
    <xf numFmtId="4" fontId="22" fillId="0" borderId="0" applyFill="0" applyBorder="0" applyProtection="0">
      <alignment horizontal="center"/>
    </xf>
    <xf numFmtId="202" fontId="22" fillId="0" borderId="0" applyFill="0" applyBorder="0" applyProtection="0">
      <alignment horizontal="right"/>
    </xf>
    <xf numFmtId="203" fontId="22" fillId="0" borderId="0" applyFill="0" applyBorder="0" applyProtection="0">
      <alignment horizontal="right"/>
    </xf>
    <xf numFmtId="204" fontId="22" fillId="0" borderId="0" applyFill="0" applyBorder="0" applyProtection="0">
      <alignment horizontal="right"/>
    </xf>
    <xf numFmtId="205" fontId="22" fillId="0" borderId="0" applyFill="0" applyBorder="0" applyProtection="0">
      <alignment horizontal="right"/>
    </xf>
    <xf numFmtId="206" fontId="22" fillId="0" borderId="0" applyFill="0" applyBorder="0" applyProtection="0">
      <alignment horizontal="right"/>
    </xf>
    <xf numFmtId="207" fontId="22" fillId="0" borderId="0" applyFill="0" applyBorder="0" applyProtection="0">
      <alignment horizontal="right"/>
    </xf>
    <xf numFmtId="208" fontId="22" fillId="0" borderId="0" applyFill="0" applyBorder="0" applyProtection="0">
      <alignment horizontal="right"/>
    </xf>
    <xf numFmtId="209" fontId="22" fillId="0" borderId="0" applyFill="0" applyBorder="0" applyProtection="0">
      <alignment horizontal="right"/>
    </xf>
    <xf numFmtId="210" fontId="22" fillId="0" borderId="0" applyFill="0" applyBorder="0" applyProtection="0">
      <alignment horizontal="right"/>
    </xf>
    <xf numFmtId="4" fontId="22" fillId="0" borderId="0" applyFill="0" applyBorder="0" applyProtection="0">
      <alignment horizontal="center"/>
    </xf>
    <xf numFmtId="175" fontId="22" fillId="0" borderId="0" applyFill="0" applyBorder="0" applyProtection="0">
      <alignment horizontal="center"/>
    </xf>
    <xf numFmtId="0" fontId="22" fillId="0" borderId="0" applyNumberFormat="0" applyFill="0" applyBorder="0" applyProtection="0">
      <alignment horizontal="left" vertical="top" wrapText="1"/>
    </xf>
    <xf numFmtId="206" fontId="79" fillId="0" borderId="0" applyFill="0" applyBorder="0" applyProtection="0">
      <alignment horizontal="right"/>
    </xf>
    <xf numFmtId="204" fontId="79" fillId="0" borderId="0" applyFill="0" applyBorder="0" applyProtection="0">
      <alignment horizontal="right"/>
    </xf>
    <xf numFmtId="208" fontId="79" fillId="0" borderId="0" applyFill="0" applyBorder="0" applyProtection="0">
      <alignment horizontal="right"/>
    </xf>
    <xf numFmtId="211" fontId="79" fillId="0" borderId="0" applyFill="0" applyBorder="0" applyProtection="0">
      <alignment horizontal="right"/>
    </xf>
    <xf numFmtId="212" fontId="79" fillId="0" borderId="0" applyFill="0" applyBorder="0" applyProtection="0">
      <alignment horizontal="right"/>
    </xf>
    <xf numFmtId="0" fontId="80" fillId="0" borderId="0" applyNumberFormat="0" applyFill="0" applyBorder="0" applyProtection="0">
      <alignment horizontal="left"/>
    </xf>
    <xf numFmtId="0" fontId="70" fillId="0" borderId="0"/>
    <xf numFmtId="49" fontId="81" fillId="0" borderId="0">
      <alignment horizontal="left"/>
      <protection locked="0"/>
    </xf>
    <xf numFmtId="0" fontId="69" fillId="0" borderId="0"/>
    <xf numFmtId="0" fontId="21" fillId="0" borderId="0" applyFill="0" applyBorder="0" applyProtection="0">
      <alignment horizontal="center" vertical="center"/>
    </xf>
    <xf numFmtId="0" fontId="21" fillId="0" borderId="0" applyFill="0" applyBorder="0" applyProtection="0"/>
    <xf numFmtId="49" fontId="2" fillId="0" borderId="0">
      <alignment horizontal="left"/>
      <protection locked="0"/>
    </xf>
    <xf numFmtId="0" fontId="8" fillId="0" borderId="0" applyFill="0" applyBorder="0" applyProtection="0">
      <alignment horizontal="left"/>
    </xf>
    <xf numFmtId="0" fontId="82" fillId="0" borderId="0" applyFill="0" applyBorder="0" applyProtection="0">
      <alignment horizontal="left" vertical="top"/>
    </xf>
    <xf numFmtId="0" fontId="71" fillId="0" borderId="0"/>
    <xf numFmtId="0" fontId="72" fillId="0" borderId="0"/>
    <xf numFmtId="0" fontId="68" fillId="0" borderId="0">
      <alignment vertical="top"/>
    </xf>
    <xf numFmtId="0" fontId="5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67" fillId="0" borderId="0">
      <alignment vertical="top"/>
    </xf>
    <xf numFmtId="0" fontId="2" fillId="0" borderId="0" applyBorder="0"/>
    <xf numFmtId="0" fontId="13" fillId="0" borderId="39" applyNumberFormat="0" applyFill="0" applyAlignment="0" applyProtection="0"/>
    <xf numFmtId="168" fontId="41" fillId="0" borderId="0" applyFont="0" applyFill="0" applyBorder="0" applyAlignment="0" applyProtection="0"/>
    <xf numFmtId="213" fontId="2" fillId="0" borderId="0" applyFont="0" applyFill="0" applyBorder="0" applyAlignment="0" applyProtection="0"/>
    <xf numFmtId="0" fontId="85" fillId="0" borderId="0" applyNumberFormat="0" applyFill="0" applyBorder="0" applyAlignment="0" applyProtection="0"/>
    <xf numFmtId="186" fontId="9" fillId="0" borderId="0" applyFont="0" applyFill="0" applyBorder="0" applyProtection="0">
      <alignment horizontal="right"/>
    </xf>
    <xf numFmtId="214" fontId="28" fillId="0" borderId="0" applyFont="0" applyFill="0" applyBorder="0" applyAlignment="0" applyProtection="0"/>
    <xf numFmtId="0" fontId="2" fillId="0" borderId="0"/>
    <xf numFmtId="0" fontId="86" fillId="0" borderId="0" applyNumberFormat="0" applyFont="0" applyFill="0" applyBorder="0" applyAlignment="0" applyProtection="0"/>
    <xf numFmtId="0" fontId="87" fillId="7" borderId="24" applyNumberFormat="0">
      <alignment readingOrder="1"/>
      <protection locked="0"/>
    </xf>
    <xf numFmtId="0" fontId="87" fillId="7" borderId="24" applyNumberFormat="0">
      <alignment readingOrder="1"/>
      <protection locked="0"/>
    </xf>
    <xf numFmtId="0" fontId="88" fillId="0" borderId="24" applyNumberFormat="0">
      <alignment readingOrder="1"/>
      <protection locked="0"/>
    </xf>
    <xf numFmtId="0" fontId="89" fillId="0" borderId="24" applyNumberFormat="0">
      <alignment readingOrder="1"/>
      <protection locked="0"/>
    </xf>
    <xf numFmtId="215" fontId="89" fillId="7" borderId="24">
      <alignment readingOrder="1"/>
      <protection locked="0"/>
    </xf>
    <xf numFmtId="215" fontId="90" fillId="7" borderId="24">
      <alignment readingOrder="1"/>
      <protection locked="0"/>
    </xf>
    <xf numFmtId="0" fontId="89" fillId="45" borderId="24" applyNumberFormat="0">
      <alignment readingOrder="1"/>
      <protection locked="0"/>
    </xf>
    <xf numFmtId="4" fontId="89" fillId="2" borderId="24">
      <alignment readingOrder="1"/>
      <protection locked="0"/>
    </xf>
    <xf numFmtId="4" fontId="89" fillId="4" borderId="24">
      <alignment readingOrder="1"/>
      <protection locked="0"/>
    </xf>
    <xf numFmtId="4" fontId="89" fillId="4" borderId="24">
      <alignment horizontal="center" readingOrder="1"/>
      <protection locked="0"/>
    </xf>
    <xf numFmtId="0" fontId="89" fillId="2" borderId="24" applyNumberFormat="0">
      <alignment horizontal="center" readingOrder="1"/>
      <protection locked="0"/>
    </xf>
    <xf numFmtId="4" fontId="89" fillId="2" borderId="24">
      <alignment readingOrder="1"/>
      <protection locked="0"/>
    </xf>
    <xf numFmtId="4" fontId="89" fillId="4" borderId="24">
      <alignment readingOrder="1"/>
      <protection locked="0"/>
    </xf>
    <xf numFmtId="186" fontId="91" fillId="0" borderId="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0" fontId="25" fillId="23"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30" borderId="0" applyNumberFormat="0" applyBorder="0" applyAlignment="0" applyProtection="0"/>
    <xf numFmtId="0" fontId="27" fillId="14" borderId="0" applyNumberFormat="0" applyBorder="0" applyAlignment="0" applyProtection="0"/>
    <xf numFmtId="0" fontId="29" fillId="31" borderId="24" applyNumberFormat="0" applyAlignment="0" applyProtection="0"/>
    <xf numFmtId="0" fontId="11" fillId="32" borderId="26" applyNumberFormat="0" applyAlignment="0" applyProtection="0"/>
    <xf numFmtId="0" fontId="92"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16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39" fillId="0" borderId="0" applyNumberFormat="0" applyFill="0" applyBorder="0" applyAlignment="0" applyProtection="0"/>
    <xf numFmtId="0" fontId="42" fillId="15" borderId="0" applyNumberFormat="0" applyBorder="0" applyAlignment="0" applyProtection="0"/>
    <xf numFmtId="0" fontId="46" fillId="0" borderId="31" applyNumberFormat="0" applyFill="0" applyAlignment="0" applyProtection="0"/>
    <xf numFmtId="0" fontId="47" fillId="0" borderId="32" applyNumberFormat="0" applyFill="0" applyAlignment="0" applyProtection="0"/>
    <xf numFmtId="0" fontId="48" fillId="0" borderId="33" applyNumberFormat="0" applyFill="0" applyAlignment="0" applyProtection="0"/>
    <xf numFmtId="0" fontId="48" fillId="0" borderId="0" applyNumberFormat="0" applyFill="0" applyBorder="0" applyAlignment="0" applyProtection="0"/>
    <xf numFmtId="0" fontId="94"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5" fillId="18" borderId="24" applyNumberFormat="0" applyAlignment="0" applyProtection="0"/>
    <xf numFmtId="0" fontId="52" fillId="0" borderId="35" applyNumberFormat="0" applyFill="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0" fontId="57" fillId="39" borderId="0" applyNumberFormat="0" applyBorder="0" applyAlignment="0" applyProtection="0"/>
    <xf numFmtId="0" fontId="2" fillId="0" borderId="0"/>
    <xf numFmtId="216" fontId="2" fillId="0" borderId="0"/>
    <xf numFmtId="0" fontId="1" fillId="0" borderId="0"/>
    <xf numFmtId="0" fontId="12" fillId="0" borderId="0"/>
    <xf numFmtId="0" fontId="2" fillId="0" borderId="0"/>
    <xf numFmtId="0" fontId="2" fillId="0" borderId="0"/>
    <xf numFmtId="216" fontId="1" fillId="0" borderId="0"/>
    <xf numFmtId="0" fontId="96" fillId="0" borderId="41" applyNumberFormat="0" applyFont="0">
      <alignment readingOrder="1"/>
      <protection locked="0"/>
    </xf>
    <xf numFmtId="0" fontId="12" fillId="0" borderId="0"/>
    <xf numFmtId="0" fontId="12" fillId="0" borderId="0"/>
    <xf numFmtId="0" fontId="2" fillId="0" borderId="0"/>
    <xf numFmtId="0" fontId="26" fillId="0" borderId="0"/>
    <xf numFmtId="0" fontId="2" fillId="0" borderId="0"/>
    <xf numFmtId="0" fontId="1" fillId="0" borderId="0"/>
    <xf numFmtId="0" fontId="1" fillId="0" borderId="0"/>
    <xf numFmtId="0" fontId="1" fillId="0" borderId="0"/>
    <xf numFmtId="0" fontId="1" fillId="0" borderId="0"/>
    <xf numFmtId="0" fontId="12" fillId="0" borderId="0"/>
    <xf numFmtId="0" fontId="2" fillId="0" borderId="0"/>
    <xf numFmtId="0" fontId="1" fillId="0" borderId="0"/>
    <xf numFmtId="0" fontId="2" fillId="42" borderId="36" applyNumberFormat="0" applyFont="0" applyAlignment="0" applyProtection="0"/>
    <xf numFmtId="0" fontId="97" fillId="31" borderId="42"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98" fillId="0" borderId="43" applyNumberFormat="0" applyAlignment="0" applyProtection="0"/>
    <xf numFmtId="0" fontId="84" fillId="0" borderId="0" applyNumberFormat="0" applyFill="0" applyBorder="0" applyAlignment="0" applyProtection="0"/>
    <xf numFmtId="0" fontId="13" fillId="0" borderId="39" applyNumberFormat="0" applyFill="0" applyAlignment="0" applyProtection="0"/>
    <xf numFmtId="188" fontId="8" fillId="7" borderId="27" applyAlignment="0" applyProtection="0"/>
    <xf numFmtId="0" fontId="85" fillId="0" borderId="0" applyNumberFormat="0" applyFill="0" applyBorder="0" applyAlignment="0" applyProtection="0"/>
    <xf numFmtId="0" fontId="12" fillId="0" borderId="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 fillId="37" borderId="27"/>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0" fontId="66" fillId="0" borderId="48" applyNumberFormat="0" applyFill="0" applyProtection="0">
      <alignment horizontal="right" wrapText="1"/>
    </xf>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 fillId="37" borderId="27"/>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60" borderId="0" applyNumberFormat="0" applyBorder="0" applyAlignment="0" applyProtection="0"/>
    <xf numFmtId="0" fontId="99" fillId="61" borderId="0" applyNumberFormat="0" applyBorder="0" applyAlignment="0" applyProtection="0"/>
    <xf numFmtId="0" fontId="99" fillId="62" borderId="0" applyNumberFormat="0" applyBorder="0" applyAlignment="0" applyProtection="0"/>
    <xf numFmtId="0" fontId="99" fillId="63" borderId="0" applyNumberFormat="0" applyBorder="0" applyAlignment="0" applyProtection="0"/>
    <xf numFmtId="0" fontId="99" fillId="64" borderId="0" applyNumberFormat="0" applyBorder="0" applyAlignment="0" applyProtection="0"/>
    <xf numFmtId="0" fontId="99" fillId="65" borderId="0" applyNumberFormat="0" applyBorder="0" applyAlignment="0" applyProtection="0"/>
    <xf numFmtId="0" fontId="99" fillId="66" borderId="0" applyNumberFormat="0" applyBorder="0" applyAlignment="0" applyProtection="0"/>
    <xf numFmtId="0" fontId="99" fillId="46" borderId="0" applyNumberFormat="0" applyBorder="0" applyAlignment="0" applyProtection="0"/>
    <xf numFmtId="0" fontId="99" fillId="67" borderId="0" applyNumberFormat="0" applyBorder="0" applyAlignment="0" applyProtection="0"/>
    <xf numFmtId="0" fontId="99" fillId="68" borderId="0" applyNumberFormat="0" applyBorder="0" applyAlignment="0" applyProtection="0"/>
    <xf numFmtId="0" fontId="99" fillId="69" borderId="0" applyNumberFormat="0" applyBorder="0" applyAlignment="0" applyProtection="0"/>
    <xf numFmtId="0" fontId="99" fillId="70" borderId="0" applyNumberFormat="0" applyBorder="0" applyAlignment="0" applyProtection="0"/>
    <xf numFmtId="0" fontId="99" fillId="71" borderId="0" applyNumberFormat="0" applyBorder="0" applyAlignment="0" applyProtection="0"/>
    <xf numFmtId="0" fontId="102" fillId="72" borderId="0" applyNumberFormat="0" applyBorder="0" applyAlignment="0" applyProtection="0"/>
    <xf numFmtId="0" fontId="6" fillId="74" borderId="54" applyNumberFormat="0" applyAlignment="0" applyProtection="0"/>
    <xf numFmtId="0" fontId="106" fillId="0" borderId="0" applyNumberFormat="0" applyFill="0" applyBorder="0" applyAlignment="0" applyProtection="0"/>
    <xf numFmtId="0" fontId="101" fillId="75" borderId="0" applyNumberFormat="0" applyBorder="0" applyAlignment="0" applyProtection="0"/>
    <xf numFmtId="0" fontId="100" fillId="0" borderId="49" applyNumberFormat="0" applyFill="0" applyAlignment="0" applyProtection="0"/>
    <xf numFmtId="0" fontId="15" fillId="0" borderId="50" applyNumberFormat="0" applyFill="0" applyAlignment="0" applyProtection="0"/>
    <xf numFmtId="0" fontId="10" fillId="0" borderId="51" applyNumberFormat="0" applyFill="0" applyAlignment="0" applyProtection="0"/>
    <xf numFmtId="0" fontId="10" fillId="0" borderId="0" applyNumberFormat="0" applyFill="0" applyBorder="0" applyAlignment="0" applyProtection="0"/>
    <xf numFmtId="0" fontId="105" fillId="0" borderId="53" applyNumberFormat="0" applyFill="0" applyAlignment="0" applyProtection="0"/>
    <xf numFmtId="0" fontId="103" fillId="76" borderId="0" applyNumberFormat="0" applyBorder="0" applyAlignment="0" applyProtection="0"/>
    <xf numFmtId="0" fontId="1" fillId="77" borderId="55" applyNumberFormat="0" applyFont="0" applyAlignment="0" applyProtection="0"/>
    <xf numFmtId="0" fontId="107" fillId="0" borderId="0" applyNumberFormat="0" applyFill="0" applyBorder="0" applyAlignment="0" applyProtection="0"/>
    <xf numFmtId="0" fontId="7" fillId="0" borderId="56" applyNumberFormat="0" applyFill="0" applyAlignment="0" applyProtection="0"/>
    <xf numFmtId="0" fontId="14" fillId="0" borderId="0" applyNumberFormat="0" applyFill="0" applyBorder="0" applyAlignment="0" applyProtection="0"/>
    <xf numFmtId="0" fontId="26" fillId="0" borderId="0"/>
    <xf numFmtId="9" fontId="2" fillId="0" borderId="0" applyFont="0" applyFill="0" applyBorder="0" applyAlignment="0" applyProtection="0"/>
    <xf numFmtId="43" fontId="2" fillId="0" borderId="0" applyFont="0" applyFill="0" applyBorder="0" applyAlignment="0" applyProtection="0"/>
    <xf numFmtId="9"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 fillId="37" borderId="27"/>
    <xf numFmtId="41"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 fillId="37" borderId="27"/>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0" fontId="66" fillId="0" borderId="38" applyNumberFormat="0" applyFill="0" applyProtection="0">
      <alignment horizontal="right" wrapText="1"/>
    </xf>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 fillId="37" borderId="27"/>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4"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186" fontId="2" fillId="0" borderId="23" applyNumberFormat="0" applyFill="0" applyAlignment="0" applyProtection="0"/>
    <xf numFmtId="9" fontId="12" fillId="0" borderId="0" applyFont="0" applyFill="0" applyBorder="0" applyAlignment="0" applyProtection="0"/>
    <xf numFmtId="0" fontId="29" fillId="31" borderId="24" applyNumberFormat="0" applyAlignment="0" applyProtection="0"/>
    <xf numFmtId="0" fontId="9" fillId="0" borderId="71" applyNumberFormat="0" applyFont="0" applyFill="0" applyAlignment="0" applyProtection="0"/>
    <xf numFmtId="191" fontId="2" fillId="0" borderId="0"/>
    <xf numFmtId="0" fontId="24" fillId="42" borderId="36" applyNumberFormat="0" applyFont="0" applyAlignment="0" applyProtection="0"/>
    <xf numFmtId="217" fontId="1" fillId="0" borderId="0" applyFont="0" applyFill="0" applyBorder="0" applyAlignment="0" applyProtection="0"/>
    <xf numFmtId="170" fontId="2" fillId="0" borderId="0" applyFont="0" applyFill="0" applyBorder="0" applyAlignment="0" applyProtection="0"/>
    <xf numFmtId="172" fontId="2" fillId="0" borderId="0" applyFont="0" applyFill="0" applyBorder="0" applyAlignment="0" applyProtection="0"/>
    <xf numFmtId="4" fontId="89" fillId="4" borderId="24">
      <alignment horizontal="center" readingOrder="1"/>
      <protection locked="0"/>
    </xf>
    <xf numFmtId="43" fontId="2" fillId="0" borderId="0" applyFont="0" applyFill="0" applyBorder="0" applyAlignment="0" applyProtection="0"/>
    <xf numFmtId="0" fontId="41" fillId="36" borderId="28" applyNumberFormat="0" applyFont="0" applyAlignment="0" applyProtection="0"/>
    <xf numFmtId="0" fontId="2" fillId="42" borderId="36"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186" fontId="2" fillId="0" borderId="23" applyNumberFormat="0" applyFill="0" applyAlignment="0" applyProtection="0"/>
    <xf numFmtId="0" fontId="12" fillId="0" borderId="0"/>
    <xf numFmtId="0" fontId="1" fillId="0" borderId="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60" borderId="0" applyNumberFormat="0" applyBorder="0" applyAlignment="0" applyProtection="0"/>
    <xf numFmtId="0" fontId="99" fillId="61" borderId="0" applyNumberFormat="0" applyBorder="0" applyAlignment="0" applyProtection="0"/>
    <xf numFmtId="0" fontId="99" fillId="62" borderId="0" applyNumberFormat="0" applyBorder="0" applyAlignment="0" applyProtection="0"/>
    <xf numFmtId="0" fontId="99" fillId="63" borderId="0" applyNumberFormat="0" applyBorder="0" applyAlignment="0" applyProtection="0"/>
    <xf numFmtId="0" fontId="99" fillId="64" borderId="0" applyNumberFormat="0" applyBorder="0" applyAlignment="0" applyProtection="0"/>
    <xf numFmtId="0" fontId="99" fillId="65" borderId="0" applyNumberFormat="0" applyBorder="0" applyAlignment="0" applyProtection="0"/>
    <xf numFmtId="0" fontId="99" fillId="66" borderId="0" applyNumberFormat="0" applyBorder="0" applyAlignment="0" applyProtection="0"/>
    <xf numFmtId="0" fontId="99" fillId="46" borderId="0" applyNumberFormat="0" applyBorder="0" applyAlignment="0" applyProtection="0"/>
    <xf numFmtId="0" fontId="99" fillId="67" borderId="0" applyNumberFormat="0" applyBorder="0" applyAlignment="0" applyProtection="0"/>
    <xf numFmtId="0" fontId="99" fillId="68" borderId="0" applyNumberFormat="0" applyBorder="0" applyAlignment="0" applyProtection="0"/>
    <xf numFmtId="0" fontId="99" fillId="69" borderId="0" applyNumberFormat="0" applyBorder="0" applyAlignment="0" applyProtection="0"/>
    <xf numFmtId="0" fontId="99" fillId="70" borderId="0" applyNumberFormat="0" applyBorder="0" applyAlignment="0" applyProtection="0"/>
    <xf numFmtId="0" fontId="99" fillId="71" borderId="0" applyNumberFormat="0" applyBorder="0" applyAlignment="0" applyProtection="0"/>
    <xf numFmtId="0" fontId="102" fillId="72" borderId="0" applyNumberFormat="0" applyBorder="0" applyAlignment="0" applyProtection="0"/>
    <xf numFmtId="0" fontId="104" fillId="73" borderId="52" applyNumberFormat="0" applyAlignment="0" applyProtection="0"/>
    <xf numFmtId="0" fontId="6" fillId="74" borderId="54" applyNumberFormat="0" applyAlignment="0" applyProtection="0"/>
    <xf numFmtId="0" fontId="106" fillId="0" borderId="0" applyNumberFormat="0" applyFill="0" applyBorder="0" applyAlignment="0" applyProtection="0"/>
    <xf numFmtId="0" fontId="101" fillId="75" borderId="0" applyNumberFormat="0" applyBorder="0" applyAlignment="0" applyProtection="0"/>
    <xf numFmtId="0" fontId="100" fillId="0" borderId="49" applyNumberFormat="0" applyFill="0" applyAlignment="0" applyProtection="0"/>
    <xf numFmtId="0" fontId="15" fillId="0" borderId="50" applyNumberFormat="0" applyFill="0" applyAlignment="0" applyProtection="0"/>
    <xf numFmtId="0" fontId="10" fillId="0" borderId="51" applyNumberFormat="0" applyFill="0" applyAlignment="0" applyProtection="0"/>
    <xf numFmtId="0" fontId="10" fillId="0" borderId="0" applyNumberFormat="0" applyFill="0" applyBorder="0" applyAlignment="0" applyProtection="0"/>
    <xf numFmtId="0" fontId="105" fillId="0" borderId="53" applyNumberFormat="0" applyFill="0" applyAlignment="0" applyProtection="0"/>
    <xf numFmtId="0" fontId="103" fillId="76" borderId="0" applyNumberFormat="0" applyBorder="0" applyAlignment="0" applyProtection="0"/>
    <xf numFmtId="0" fontId="1" fillId="77" borderId="55" applyNumberFormat="0" applyFont="0" applyAlignment="0" applyProtection="0"/>
    <xf numFmtId="0" fontId="107" fillId="0" borderId="0" applyNumberFormat="0" applyFill="0" applyBorder="0" applyAlignment="0" applyProtection="0"/>
    <xf numFmtId="0" fontId="7" fillId="0" borderId="56" applyNumberFormat="0" applyFill="0" applyAlignment="0" applyProtection="0"/>
    <xf numFmtId="0" fontId="14" fillId="0" borderId="0" applyNumberFormat="0" applyFill="0" applyBorder="0" applyAlignment="0" applyProtection="0"/>
    <xf numFmtId="218" fontId="12" fillId="0" borderId="0" applyFont="0" applyFill="0" applyBorder="0" applyAlignment="0" applyProtection="0"/>
    <xf numFmtId="0" fontId="12" fillId="0" borderId="0"/>
    <xf numFmtId="218" fontId="1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 fillId="0" borderId="0"/>
    <xf numFmtId="9" fontId="1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9" fontId="1" fillId="0" borderId="0" applyFont="0" applyFill="0" applyBorder="0" applyAlignment="0" applyProtection="0"/>
    <xf numFmtId="0" fontId="12" fillId="0" borderId="0"/>
    <xf numFmtId="218" fontId="12" fillId="0" borderId="0" applyFont="0" applyFill="0" applyBorder="0" applyAlignment="0" applyProtection="0"/>
    <xf numFmtId="9" fontId="1" fillId="0" borderId="0" applyFont="0" applyFill="0" applyBorder="0" applyAlignment="0" applyProtection="0"/>
    <xf numFmtId="172" fontId="2" fillId="0" borderId="0" applyFont="0" applyFill="0" applyBorder="0" applyAlignment="0" applyProtection="0"/>
    <xf numFmtId="0" fontId="26" fillId="0" borderId="0"/>
    <xf numFmtId="0" fontId="12" fillId="0" borderId="0"/>
    <xf numFmtId="43" fontId="1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87" fillId="7" borderId="24" applyNumberFormat="0">
      <alignment readingOrder="1"/>
      <protection locked="0"/>
    </xf>
    <xf numFmtId="0" fontId="87" fillId="7" borderId="24" applyNumberFormat="0">
      <alignment readingOrder="1"/>
      <protection locked="0"/>
    </xf>
    <xf numFmtId="0" fontId="88" fillId="0" borderId="24" applyNumberFormat="0">
      <alignment readingOrder="1"/>
      <protection locked="0"/>
    </xf>
    <xf numFmtId="0" fontId="89" fillId="0" borderId="24" applyNumberFormat="0">
      <alignment readingOrder="1"/>
      <protection locked="0"/>
    </xf>
    <xf numFmtId="215" fontId="89" fillId="7" borderId="24">
      <alignment readingOrder="1"/>
      <protection locked="0"/>
    </xf>
    <xf numFmtId="215" fontId="90" fillId="7" borderId="24">
      <alignment readingOrder="1"/>
      <protection locked="0"/>
    </xf>
    <xf numFmtId="0" fontId="89" fillId="45" borderId="24" applyNumberFormat="0">
      <alignment readingOrder="1"/>
      <protection locked="0"/>
    </xf>
    <xf numFmtId="4" fontId="89" fillId="2" borderId="24">
      <alignment readingOrder="1"/>
      <protection locked="0"/>
    </xf>
    <xf numFmtId="4" fontId="89" fillId="4" borderId="24">
      <alignment readingOrder="1"/>
      <protection locked="0"/>
    </xf>
    <xf numFmtId="4" fontId="89" fillId="4" borderId="24">
      <alignment horizontal="center" readingOrder="1"/>
      <protection locked="0"/>
    </xf>
    <xf numFmtId="0" fontId="89" fillId="2" borderId="24" applyNumberFormat="0">
      <alignment horizontal="center" readingOrder="1"/>
      <protection locked="0"/>
    </xf>
    <xf numFmtId="4" fontId="89" fillId="2" borderId="24">
      <alignment readingOrder="1"/>
      <protection locked="0"/>
    </xf>
    <xf numFmtId="4" fontId="89" fillId="4" borderId="24">
      <alignment readingOrder="1"/>
      <protection locked="0"/>
    </xf>
    <xf numFmtId="0" fontId="29" fillId="31" borderId="24" applyNumberFormat="0" applyAlignment="0" applyProtection="0"/>
    <xf numFmtId="217" fontId="1" fillId="0" borderId="0" applyFont="0" applyFill="0" applyBorder="0" applyAlignment="0" applyProtection="0"/>
    <xf numFmtId="170" fontId="2" fillId="0" borderId="0" applyFont="0" applyFill="0" applyBorder="0" applyAlignment="0" applyProtection="0"/>
    <xf numFmtId="0" fontId="95" fillId="18" borderId="24" applyNumberFormat="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216" fontId="1" fillId="0" borderId="0"/>
    <xf numFmtId="0" fontId="96" fillId="0" borderId="41" applyNumberFormat="0" applyFont="0">
      <alignment readingOrder="1"/>
      <protection locked="0"/>
    </xf>
    <xf numFmtId="0" fontId="1" fillId="0" borderId="0"/>
    <xf numFmtId="0" fontId="1" fillId="0" borderId="0"/>
    <xf numFmtId="0" fontId="1" fillId="0" borderId="0"/>
    <xf numFmtId="0" fontId="1" fillId="0" borderId="0"/>
    <xf numFmtId="0" fontId="1" fillId="0" borderId="0"/>
    <xf numFmtId="0" fontId="1" fillId="0" borderId="0"/>
    <xf numFmtId="0" fontId="2" fillId="42" borderId="36" applyNumberFormat="0" applyFont="0" applyAlignment="0" applyProtection="0"/>
    <xf numFmtId="0" fontId="97" fillId="31" borderId="4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3" fillId="0" borderId="39" applyNumberFormat="0" applyFill="0" applyAlignment="0" applyProtection="0"/>
    <xf numFmtId="43" fontId="12" fillId="0" borderId="0" applyFont="0" applyFill="0" applyBorder="0" applyAlignment="0" applyProtection="0"/>
    <xf numFmtId="0" fontId="12" fillId="0" borderId="0"/>
    <xf numFmtId="0" fontId="1" fillId="0" borderId="0"/>
    <xf numFmtId="0" fontId="1" fillId="0" borderId="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48" borderId="0" applyNumberFormat="0" applyBorder="0" applyAlignment="0" applyProtection="0"/>
    <xf numFmtId="0" fontId="1" fillId="60" borderId="0" applyNumberFormat="0" applyBorder="0" applyAlignment="0" applyProtection="0"/>
    <xf numFmtId="0" fontId="99" fillId="61" borderId="0" applyNumberFormat="0" applyBorder="0" applyAlignment="0" applyProtection="0"/>
    <xf numFmtId="0" fontId="99" fillId="62" borderId="0" applyNumberFormat="0" applyBorder="0" applyAlignment="0" applyProtection="0"/>
    <xf numFmtId="0" fontId="99" fillId="63" borderId="0" applyNumberFormat="0" applyBorder="0" applyAlignment="0" applyProtection="0"/>
    <xf numFmtId="0" fontId="99" fillId="64" borderId="0" applyNumberFormat="0" applyBorder="0" applyAlignment="0" applyProtection="0"/>
    <xf numFmtId="0" fontId="99" fillId="65" borderId="0" applyNumberFormat="0" applyBorder="0" applyAlignment="0" applyProtection="0"/>
    <xf numFmtId="0" fontId="99" fillId="66" borderId="0" applyNumberFormat="0" applyBorder="0" applyAlignment="0" applyProtection="0"/>
    <xf numFmtId="0" fontId="99" fillId="46" borderId="0" applyNumberFormat="0" applyBorder="0" applyAlignment="0" applyProtection="0"/>
    <xf numFmtId="0" fontId="99" fillId="67" borderId="0" applyNumberFormat="0" applyBorder="0" applyAlignment="0" applyProtection="0"/>
    <xf numFmtId="0" fontId="99" fillId="68" borderId="0" applyNumberFormat="0" applyBorder="0" applyAlignment="0" applyProtection="0"/>
    <xf numFmtId="0" fontId="99" fillId="69" borderId="0" applyNumberFormat="0" applyBorder="0" applyAlignment="0" applyProtection="0"/>
    <xf numFmtId="0" fontId="99" fillId="70" borderId="0" applyNumberFormat="0" applyBorder="0" applyAlignment="0" applyProtection="0"/>
    <xf numFmtId="0" fontId="99" fillId="71" borderId="0" applyNumberFormat="0" applyBorder="0" applyAlignment="0" applyProtection="0"/>
    <xf numFmtId="0" fontId="1" fillId="77" borderId="55" applyNumberFormat="0" applyFont="0" applyAlignment="0" applyProtection="0"/>
    <xf numFmtId="0" fontId="7" fillId="0" borderId="56"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24"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66" fillId="0" borderId="38" applyNumberFormat="0" applyFill="0" applyProtection="0">
      <alignment horizontal="right" wrapText="1"/>
    </xf>
    <xf numFmtId="0" fontId="17" fillId="12" borderId="21">
      <alignment vertical="center" wrapText="1"/>
    </xf>
    <xf numFmtId="43" fontId="1" fillId="0" borderId="0" applyFont="0" applyFill="0" applyBorder="0" applyAlignment="0" applyProtection="0"/>
    <xf numFmtId="0" fontId="13" fillId="0" borderId="39" applyNumberFormat="0" applyFill="0" applyAlignment="0" applyProtection="0"/>
    <xf numFmtId="0" fontId="95" fillId="18" borderId="24" applyNumberFormat="0" applyAlignment="0" applyProtection="0"/>
    <xf numFmtId="0" fontId="89" fillId="2" borderId="24" applyNumberFormat="0">
      <alignment horizontal="center" readingOrder="1"/>
      <protection locked="0"/>
    </xf>
    <xf numFmtId="215" fontId="89" fillId="7" borderId="24">
      <alignment readingOrder="1"/>
      <protection locked="0"/>
    </xf>
    <xf numFmtId="0" fontId="87" fillId="7" borderId="24" applyNumberFormat="0">
      <alignment readingOrder="1"/>
      <protection locked="0"/>
    </xf>
    <xf numFmtId="0" fontId="96" fillId="0" borderId="41" applyNumberFormat="0" applyFont="0">
      <alignment readingOrder="1"/>
      <protection locked="0"/>
    </xf>
    <xf numFmtId="0" fontId="97" fillId="31" borderId="42" applyNumberFormat="0" applyAlignment="0" applyProtection="0"/>
    <xf numFmtId="0" fontId="8" fillId="38" borderId="34">
      <alignment horizontal="left" vertical="center" wrapText="1"/>
    </xf>
    <xf numFmtId="0" fontId="13" fillId="0" borderId="39" applyNumberFormat="0" applyFill="0" applyAlignment="0" applyProtection="0"/>
    <xf numFmtId="0" fontId="29" fillId="31" borderId="24" applyNumberFormat="0" applyAlignment="0" applyProtection="0"/>
    <xf numFmtId="4" fontId="89" fillId="2" borderId="24">
      <alignment readingOrder="1"/>
      <protection locked="0"/>
    </xf>
    <xf numFmtId="4" fontId="89" fillId="2" borderId="24">
      <alignment readingOrder="1"/>
      <protection locked="0"/>
    </xf>
    <xf numFmtId="215" fontId="90" fillId="7" borderId="24">
      <alignment readingOrder="1"/>
      <protection locked="0"/>
    </xf>
    <xf numFmtId="0" fontId="88" fillId="0" borderId="24" applyNumberFormat="0">
      <alignment readingOrder="1"/>
      <protection locked="0"/>
    </xf>
    <xf numFmtId="4" fontId="89" fillId="4" borderId="24">
      <alignment readingOrder="1"/>
      <protection locked="0"/>
    </xf>
    <xf numFmtId="4" fontId="89" fillId="4" borderId="24">
      <alignment readingOrder="1"/>
      <protection locked="0"/>
    </xf>
    <xf numFmtId="0" fontId="89" fillId="45" borderId="24" applyNumberFormat="0">
      <alignment readingOrder="1"/>
      <protection locked="0"/>
    </xf>
    <xf numFmtId="0" fontId="89" fillId="0" borderId="24" applyNumberFormat="0">
      <alignment readingOrder="1"/>
      <protection locked="0"/>
    </xf>
    <xf numFmtId="0" fontId="87" fillId="7" borderId="24" applyNumberFormat="0">
      <alignment readingOrder="1"/>
      <protection locked="0"/>
    </xf>
    <xf numFmtId="0" fontId="16" fillId="0" borderId="0" applyNumberFormat="0" applyFill="0" applyBorder="0" applyAlignment="0" applyProtection="0"/>
    <xf numFmtId="0" fontId="26" fillId="0" borderId="0"/>
    <xf numFmtId="9" fontId="2" fillId="0" borderId="0" applyFont="0" applyFill="0" applyBorder="0" applyAlignment="0" applyProtection="0"/>
    <xf numFmtId="0" fontId="16" fillId="0" borderId="0" applyNumberFormat="0" applyFill="0" applyBorder="0" applyAlignment="0" applyProtection="0"/>
  </cellStyleXfs>
  <cellXfs count="853">
    <xf numFmtId="0" fontId="0" fillId="0" borderId="0" xfId="0"/>
    <xf numFmtId="0" fontId="108" fillId="5" borderId="0" xfId="13" applyFont="1" applyFill="1"/>
    <xf numFmtId="0" fontId="108" fillId="3" borderId="0" xfId="13" applyFont="1" applyFill="1" applyBorder="1"/>
    <xf numFmtId="0" fontId="109" fillId="47" borderId="0" xfId="18" applyFont="1" applyFill="1"/>
    <xf numFmtId="0" fontId="110" fillId="47" borderId="0" xfId="18" applyFont="1" applyFill="1"/>
    <xf numFmtId="0" fontId="109" fillId="78" borderId="0" xfId="18" applyFont="1" applyFill="1" applyAlignment="1">
      <alignment horizontal="center" vertical="center"/>
    </xf>
    <xf numFmtId="0" fontId="109" fillId="47" borderId="0" xfId="18" applyFont="1" applyFill="1" applyAlignment="1">
      <alignment horizontal="center" vertical="center"/>
    </xf>
    <xf numFmtId="0" fontId="108" fillId="2" borderId="66" xfId="13" applyFont="1" applyFill="1" applyBorder="1"/>
    <xf numFmtId="3" fontId="108" fillId="5" borderId="66" xfId="18" applyNumberFormat="1" applyFont="1" applyFill="1" applyBorder="1" applyAlignment="1">
      <alignment horizontal="center"/>
    </xf>
    <xf numFmtId="0" fontId="108" fillId="2" borderId="67" xfId="13" applyFont="1" applyFill="1" applyBorder="1"/>
    <xf numFmtId="3" fontId="108" fillId="3" borderId="67" xfId="13" applyNumberFormat="1" applyFont="1" applyFill="1" applyBorder="1" applyAlignment="1">
      <alignment horizontal="center"/>
    </xf>
    <xf numFmtId="0" fontId="111" fillId="2" borderId="67" xfId="13" applyFont="1" applyFill="1" applyBorder="1"/>
    <xf numFmtId="3" fontId="111" fillId="5" borderId="66" xfId="18" applyNumberFormat="1" applyFont="1" applyFill="1" applyBorder="1" applyAlignment="1">
      <alignment horizontal="center"/>
    </xf>
    <xf numFmtId="3" fontId="111" fillId="3" borderId="67" xfId="13" applyNumberFormat="1" applyFont="1" applyFill="1" applyBorder="1" applyAlignment="1">
      <alignment horizontal="center"/>
    </xf>
    <xf numFmtId="0" fontId="108" fillId="3" borderId="67" xfId="13" applyFont="1" applyFill="1" applyBorder="1" applyAlignment="1">
      <alignment horizontal="center"/>
    </xf>
    <xf numFmtId="0" fontId="108" fillId="2" borderId="0" xfId="13" applyFont="1" applyFill="1" applyBorder="1"/>
    <xf numFmtId="0" fontId="108" fillId="5" borderId="0" xfId="13" applyFont="1" applyFill="1" applyBorder="1" applyAlignment="1">
      <alignment horizontal="center"/>
    </xf>
    <xf numFmtId="0" fontId="108" fillId="3" borderId="0" xfId="13" applyFont="1" applyFill="1" applyBorder="1" applyAlignment="1">
      <alignment horizontal="center"/>
    </xf>
    <xf numFmtId="174" fontId="112" fillId="5" borderId="67" xfId="12" applyNumberFormat="1" applyFont="1" applyFill="1" applyBorder="1" applyAlignment="1">
      <alignment horizontal="center"/>
    </xf>
    <xf numFmtId="174" fontId="108" fillId="3" borderId="67" xfId="12" applyNumberFormat="1" applyFont="1" applyFill="1" applyBorder="1" applyAlignment="1">
      <alignment horizontal="center"/>
    </xf>
    <xf numFmtId="3" fontId="108" fillId="2" borderId="68" xfId="13" quotePrefix="1" applyNumberFormat="1" applyFont="1" applyFill="1" applyBorder="1"/>
    <xf numFmtId="177" fontId="108" fillId="3" borderId="67" xfId="13" applyNumberFormat="1" applyFont="1" applyFill="1" applyBorder="1" applyAlignment="1">
      <alignment horizontal="center"/>
    </xf>
    <xf numFmtId="0" fontId="113" fillId="3" borderId="0" xfId="0" applyFont="1" applyFill="1"/>
    <xf numFmtId="0" fontId="114" fillId="3" borderId="0" xfId="0" applyFont="1" applyFill="1"/>
    <xf numFmtId="0" fontId="114" fillId="3" borderId="0" xfId="0" applyFont="1" applyFill="1" applyAlignment="1">
      <alignment horizontal="center"/>
    </xf>
    <xf numFmtId="0" fontId="113" fillId="3" borderId="89" xfId="0" applyFont="1" applyFill="1" applyBorder="1"/>
    <xf numFmtId="0" fontId="115" fillId="3" borderId="0" xfId="0" applyFont="1" applyFill="1"/>
    <xf numFmtId="0" fontId="114" fillId="3" borderId="90" xfId="0" applyFont="1" applyFill="1" applyBorder="1"/>
    <xf numFmtId="0" fontId="116" fillId="3" borderId="90" xfId="0" applyFont="1" applyFill="1" applyBorder="1" applyAlignment="1">
      <alignment horizontal="left" vertical="center" wrapText="1"/>
    </xf>
    <xf numFmtId="0" fontId="116" fillId="3" borderId="0" xfId="0" applyFont="1" applyFill="1" applyAlignment="1">
      <alignment vertical="center" wrapText="1"/>
    </xf>
    <xf numFmtId="0" fontId="117" fillId="3" borderId="90" xfId="0" applyFont="1" applyFill="1" applyBorder="1" applyAlignment="1">
      <alignment horizontal="left"/>
    </xf>
    <xf numFmtId="0" fontId="113" fillId="3" borderId="0" xfId="0" applyFont="1" applyFill="1" applyAlignment="1">
      <alignment horizontal="center"/>
    </xf>
    <xf numFmtId="0" fontId="120" fillId="3" borderId="0" xfId="0" applyFont="1" applyFill="1" applyAlignment="1">
      <alignment horizontal="center"/>
    </xf>
    <xf numFmtId="0" fontId="122" fillId="3" borderId="0" xfId="0" applyFont="1" applyFill="1"/>
    <xf numFmtId="0" fontId="123" fillId="3" borderId="0" xfId="0" applyFont="1" applyFill="1"/>
    <xf numFmtId="0" fontId="123" fillId="3" borderId="89" xfId="0" applyFont="1" applyFill="1" applyBorder="1"/>
    <xf numFmtId="0" fontId="122" fillId="3" borderId="0" xfId="0" quotePrefix="1" applyFont="1" applyFill="1" applyAlignment="1">
      <alignment vertical="center" readingOrder="1"/>
    </xf>
    <xf numFmtId="0" fontId="124" fillId="3" borderId="0" xfId="0" applyFont="1" applyFill="1" applyAlignment="1">
      <alignment horizontal="center" vertical="center" textRotation="90" wrapText="1"/>
    </xf>
    <xf numFmtId="0" fontId="124" fillId="3" borderId="89" xfId="0" applyFont="1" applyFill="1" applyBorder="1" applyAlignment="1">
      <alignment horizontal="center" vertical="center" textRotation="90" wrapText="1"/>
    </xf>
    <xf numFmtId="0" fontId="125" fillId="3" borderId="0" xfId="878" quotePrefix="1" applyFont="1" applyFill="1" applyBorder="1" applyAlignment="1" applyProtection="1">
      <alignment horizontal="left" vertical="center" readingOrder="1"/>
    </xf>
    <xf numFmtId="0" fontId="122" fillId="3" borderId="0" xfId="0" quotePrefix="1" applyFont="1" applyFill="1" applyAlignment="1">
      <alignment horizontal="left" vertical="center" readingOrder="1"/>
    </xf>
    <xf numFmtId="0" fontId="126" fillId="3" borderId="90" xfId="0" quotePrefix="1" applyFont="1" applyFill="1" applyBorder="1" applyAlignment="1">
      <alignment horizontal="left"/>
    </xf>
    <xf numFmtId="0" fontId="126" fillId="3" borderId="0" xfId="0" applyFont="1" applyFill="1" applyAlignment="1">
      <alignment horizontal="left"/>
    </xf>
    <xf numFmtId="0" fontId="119" fillId="3" borderId="90" xfId="0" applyFont="1" applyFill="1" applyBorder="1"/>
    <xf numFmtId="0" fontId="121" fillId="3" borderId="90" xfId="0" quotePrefix="1" applyFont="1" applyFill="1" applyBorder="1" applyAlignment="1">
      <alignment horizontal="left" vertical="center" readingOrder="1"/>
    </xf>
    <xf numFmtId="0" fontId="127" fillId="3" borderId="0" xfId="0" applyFont="1" applyFill="1" applyAlignment="1">
      <alignment horizontal="center"/>
    </xf>
    <xf numFmtId="0" fontId="124" fillId="3" borderId="91" xfId="0" applyFont="1" applyFill="1" applyBorder="1" applyAlignment="1">
      <alignment horizontal="center" vertical="center" textRotation="90" wrapText="1"/>
    </xf>
    <xf numFmtId="0" fontId="128" fillId="3" borderId="92" xfId="878" quotePrefix="1" applyFont="1" applyFill="1" applyBorder="1" applyAlignment="1" applyProtection="1">
      <alignment horizontal="left" vertical="center" readingOrder="1"/>
    </xf>
    <xf numFmtId="0" fontId="127" fillId="3" borderId="92" xfId="0" applyFont="1" applyFill="1" applyBorder="1" applyAlignment="1">
      <alignment horizontal="center"/>
    </xf>
    <xf numFmtId="0" fontId="129" fillId="3" borderId="92" xfId="0" applyFont="1" applyFill="1" applyBorder="1"/>
    <xf numFmtId="0" fontId="129" fillId="3" borderId="93" xfId="0" applyFont="1" applyFill="1" applyBorder="1"/>
    <xf numFmtId="0" fontId="129" fillId="3" borderId="0" xfId="0" applyFont="1" applyFill="1"/>
    <xf numFmtId="0" fontId="130" fillId="3" borderId="0" xfId="0" applyFont="1" applyFill="1" applyAlignment="1">
      <alignment horizontal="left" vertical="center" readingOrder="1"/>
    </xf>
    <xf numFmtId="0" fontId="124" fillId="3" borderId="0" xfId="0" applyFont="1" applyFill="1" applyAlignment="1">
      <alignment vertical="center" textRotation="90" wrapText="1"/>
    </xf>
    <xf numFmtId="0" fontId="130" fillId="3" borderId="0" xfId="0" applyFont="1" applyFill="1" applyAlignment="1">
      <alignment horizontal="center" vertical="center" textRotation="90" wrapText="1"/>
    </xf>
    <xf numFmtId="0" fontId="122" fillId="3" borderId="0" xfId="0" quotePrefix="1" applyFont="1" applyFill="1" applyAlignment="1">
      <alignment horizontal="left" vertical="center" indent="2" readingOrder="1"/>
    </xf>
    <xf numFmtId="0" fontId="122" fillId="3" borderId="0" xfId="0" applyFont="1" applyFill="1" applyAlignment="1">
      <alignment horizontal="center"/>
    </xf>
    <xf numFmtId="0" fontId="108" fillId="3" borderId="0" xfId="13" applyFont="1" applyFill="1"/>
    <xf numFmtId="0" fontId="108" fillId="3" borderId="0" xfId="13" applyFont="1" applyFill="1" applyAlignment="1">
      <alignment horizontal="right"/>
    </xf>
    <xf numFmtId="0" fontId="108" fillId="0" borderId="0" xfId="13" applyFont="1"/>
    <xf numFmtId="0" fontId="131" fillId="3" borderId="5" xfId="878" applyFont="1" applyFill="1" applyBorder="1" applyAlignment="1" applyProtection="1">
      <alignment horizontal="center" vertical="center"/>
    </xf>
    <xf numFmtId="3" fontId="108" fillId="3" borderId="66" xfId="13" applyNumberFormat="1" applyFont="1" applyFill="1" applyBorder="1" applyAlignment="1">
      <alignment horizontal="center"/>
    </xf>
    <xf numFmtId="3" fontId="108" fillId="2" borderId="66" xfId="13" applyNumberFormat="1" applyFont="1" applyFill="1" applyBorder="1" applyAlignment="1">
      <alignment horizontal="center"/>
    </xf>
    <xf numFmtId="2" fontId="108" fillId="3" borderId="0" xfId="13" applyNumberFormat="1" applyFont="1" applyFill="1"/>
    <xf numFmtId="0" fontId="108" fillId="2" borderId="67" xfId="13" applyFont="1" applyFill="1" applyBorder="1" applyAlignment="1">
      <alignment horizontal="center"/>
    </xf>
    <xf numFmtId="0" fontId="108" fillId="2" borderId="0" xfId="13" applyFont="1" applyFill="1" applyBorder="1" applyAlignment="1">
      <alignment horizontal="center"/>
    </xf>
    <xf numFmtId="177" fontId="108" fillId="2" borderId="67" xfId="13" applyNumberFormat="1" applyFont="1" applyFill="1" applyBorder="1" applyAlignment="1">
      <alignment horizontal="center"/>
    </xf>
    <xf numFmtId="9" fontId="108" fillId="3" borderId="0" xfId="13" applyNumberFormat="1" applyFont="1" applyFill="1"/>
    <xf numFmtId="174" fontId="108" fillId="2" borderId="67" xfId="12" applyNumberFormat="1" applyFont="1" applyFill="1" applyBorder="1" applyAlignment="1">
      <alignment horizontal="center"/>
    </xf>
    <xf numFmtId="174" fontId="108" fillId="3" borderId="69" xfId="13" applyNumberFormat="1" applyFont="1" applyFill="1" applyBorder="1" applyAlignment="1">
      <alignment horizontal="center"/>
    </xf>
    <xf numFmtId="174" fontId="108" fillId="3" borderId="0" xfId="13" applyNumberFormat="1" applyFont="1" applyFill="1" applyBorder="1" applyAlignment="1">
      <alignment horizontal="center"/>
    </xf>
    <xf numFmtId="174" fontId="108" fillId="2" borderId="0" xfId="13" applyNumberFormat="1" applyFont="1" applyFill="1" applyBorder="1" applyAlignment="1">
      <alignment horizontal="center"/>
    </xf>
    <xf numFmtId="3" fontId="108" fillId="5" borderId="67" xfId="18" applyNumberFormat="1" applyFont="1" applyFill="1" applyBorder="1" applyAlignment="1">
      <alignment horizontal="center"/>
    </xf>
    <xf numFmtId="3" fontId="108" fillId="2" borderId="67" xfId="13" applyNumberFormat="1" applyFont="1" applyFill="1" applyBorder="1" applyAlignment="1">
      <alignment horizontal="center"/>
    </xf>
    <xf numFmtId="0" fontId="108" fillId="3" borderId="0" xfId="13" applyFont="1" applyFill="1" applyBorder="1" applyAlignment="1">
      <alignment horizontal="right"/>
    </xf>
    <xf numFmtId="3" fontId="108" fillId="5" borderId="66" xfId="13" applyNumberFormat="1" applyFont="1" applyFill="1" applyBorder="1" applyAlignment="1">
      <alignment horizontal="center"/>
    </xf>
    <xf numFmtId="3" fontId="111" fillId="3" borderId="66" xfId="13" applyNumberFormat="1" applyFont="1" applyFill="1" applyBorder="1" applyAlignment="1">
      <alignment horizontal="center"/>
    </xf>
    <xf numFmtId="0" fontId="108" fillId="2" borderId="69" xfId="13" applyFont="1" applyFill="1" applyBorder="1"/>
    <xf numFmtId="3" fontId="108" fillId="3" borderId="68" xfId="13" quotePrefix="1" applyNumberFormat="1" applyFont="1" applyFill="1" applyBorder="1" applyAlignment="1">
      <alignment horizontal="center"/>
    </xf>
    <xf numFmtId="3" fontId="108" fillId="2" borderId="68" xfId="13" quotePrefix="1" applyNumberFormat="1" applyFont="1" applyFill="1" applyBorder="1" applyAlignment="1">
      <alignment horizontal="center"/>
    </xf>
    <xf numFmtId="0" fontId="108" fillId="0" borderId="0" xfId="13" applyFont="1" applyAlignment="1">
      <alignment horizontal="right"/>
    </xf>
    <xf numFmtId="0" fontId="134" fillId="3" borderId="5" xfId="878" applyFont="1" applyFill="1" applyBorder="1" applyAlignment="1" applyProtection="1">
      <alignment horizontal="center" vertical="center"/>
    </xf>
    <xf numFmtId="3" fontId="111" fillId="3" borderId="0" xfId="13" applyNumberFormat="1" applyFont="1" applyFill="1" applyBorder="1" applyAlignment="1">
      <alignment horizontal="center"/>
    </xf>
    <xf numFmtId="2" fontId="108" fillId="2" borderId="0" xfId="13" applyNumberFormat="1" applyFont="1" applyFill="1" applyBorder="1" applyAlignment="1">
      <alignment horizontal="center"/>
    </xf>
    <xf numFmtId="177" fontId="108" fillId="2" borderId="0" xfId="13" applyNumberFormat="1" applyFont="1" applyFill="1" applyBorder="1" applyAlignment="1">
      <alignment horizontal="center"/>
    </xf>
    <xf numFmtId="174" fontId="108" fillId="2" borderId="0" xfId="12" applyNumberFormat="1" applyFont="1" applyFill="1" applyBorder="1" applyAlignment="1">
      <alignment horizontal="center"/>
    </xf>
    <xf numFmtId="3" fontId="108" fillId="2" borderId="0" xfId="13" applyNumberFormat="1" applyFont="1" applyFill="1" applyBorder="1" applyAlignment="1">
      <alignment horizontal="center"/>
    </xf>
    <xf numFmtId="3" fontId="108" fillId="2" borderId="0" xfId="13" quotePrefix="1" applyNumberFormat="1" applyFont="1" applyFill="1" applyBorder="1" applyAlignment="1">
      <alignment horizontal="center"/>
    </xf>
    <xf numFmtId="3" fontId="108" fillId="2" borderId="0" xfId="13" quotePrefix="1" applyNumberFormat="1" applyFont="1" applyFill="1" applyBorder="1"/>
    <xf numFmtId="3" fontId="108" fillId="3" borderId="0" xfId="13" quotePrefix="1" applyNumberFormat="1" applyFont="1" applyFill="1" applyBorder="1" applyAlignment="1">
      <alignment horizontal="center"/>
    </xf>
    <xf numFmtId="0" fontId="108" fillId="3" borderId="0" xfId="13" applyFont="1" applyFill="1" applyAlignment="1">
      <alignment horizontal="center"/>
    </xf>
    <xf numFmtId="174" fontId="108" fillId="3" borderId="0" xfId="13" applyNumberFormat="1" applyFont="1" applyFill="1"/>
    <xf numFmtId="3" fontId="108" fillId="3" borderId="0" xfId="13" quotePrefix="1" applyNumberFormat="1" applyFont="1" applyFill="1" applyAlignment="1">
      <alignment horizontal="center"/>
    </xf>
    <xf numFmtId="174" fontId="108" fillId="3" borderId="0" xfId="13" quotePrefix="1" applyNumberFormat="1" applyFont="1" applyFill="1" applyAlignment="1">
      <alignment horizontal="center"/>
    </xf>
    <xf numFmtId="3" fontId="108" fillId="3" borderId="0" xfId="13" quotePrefix="1" applyNumberFormat="1" applyFont="1" applyFill="1" applyAlignment="1">
      <alignment horizontal="right"/>
    </xf>
    <xf numFmtId="3" fontId="135" fillId="3" borderId="0" xfId="13" quotePrefix="1" applyNumberFormat="1" applyFont="1" applyFill="1" applyAlignment="1">
      <alignment horizontal="right"/>
    </xf>
    <xf numFmtId="3" fontId="108" fillId="3" borderId="0" xfId="13" applyNumberFormat="1" applyFont="1" applyFill="1" applyAlignment="1">
      <alignment horizontal="right"/>
    </xf>
    <xf numFmtId="3" fontId="108" fillId="3" borderId="0" xfId="13" applyNumberFormat="1" applyFont="1" applyFill="1" applyAlignment="1">
      <alignment horizontal="center"/>
    </xf>
    <xf numFmtId="3" fontId="135" fillId="3" borderId="0" xfId="13" applyNumberFormat="1" applyFont="1" applyFill="1" applyAlignment="1">
      <alignment horizontal="center"/>
    </xf>
    <xf numFmtId="0" fontId="136" fillId="3" borderId="0" xfId="0" applyFont="1" applyFill="1"/>
    <xf numFmtId="0" fontId="136" fillId="79" borderId="0" xfId="0" applyFont="1" applyFill="1"/>
    <xf numFmtId="3" fontId="136" fillId="79" borderId="0" xfId="0" applyNumberFormat="1" applyFont="1" applyFill="1"/>
    <xf numFmtId="0" fontId="137" fillId="79" borderId="0" xfId="0" applyFont="1" applyFill="1"/>
    <xf numFmtId="0" fontId="136" fillId="79" borderId="0" xfId="0" applyFont="1" applyFill="1" applyAlignment="1">
      <alignment horizontal="center" vertical="center"/>
    </xf>
    <xf numFmtId="0" fontId="136" fillId="0" borderId="0" xfId="0" applyFont="1"/>
    <xf numFmtId="0" fontId="138" fillId="3" borderId="0" xfId="0" applyFont="1" applyFill="1" applyAlignment="1">
      <alignment horizontal="center" vertical="center"/>
    </xf>
    <xf numFmtId="0" fontId="142" fillId="79" borderId="84" xfId="0" applyFont="1" applyFill="1" applyBorder="1" applyAlignment="1">
      <alignment wrapText="1"/>
    </xf>
    <xf numFmtId="0" fontId="146" fillId="79" borderId="78" xfId="0" applyFont="1" applyFill="1" applyBorder="1" applyAlignment="1">
      <alignment wrapText="1"/>
    </xf>
    <xf numFmtId="0" fontId="147" fillId="79" borderId="78" xfId="0" quotePrefix="1" applyFont="1" applyFill="1" applyBorder="1" applyAlignment="1">
      <alignment wrapText="1"/>
    </xf>
    <xf numFmtId="0" fontId="144" fillId="79" borderId="84" xfId="0" applyFont="1" applyFill="1" applyBorder="1" applyAlignment="1">
      <alignment wrapText="1"/>
    </xf>
    <xf numFmtId="0" fontId="144" fillId="79" borderId="81" xfId="0" applyFont="1" applyFill="1" applyBorder="1" applyAlignment="1">
      <alignment wrapText="1"/>
    </xf>
    <xf numFmtId="0" fontId="152" fillId="79" borderId="0" xfId="0" applyFont="1" applyFill="1" applyAlignment="1">
      <alignment horizontal="center" wrapText="1"/>
    </xf>
    <xf numFmtId="0" fontId="144" fillId="79" borderId="0" xfId="0" applyFont="1" applyFill="1" applyAlignment="1">
      <alignment wrapText="1"/>
    </xf>
    <xf numFmtId="0" fontId="113" fillId="79" borderId="0" xfId="0" applyFont="1" applyFill="1"/>
    <xf numFmtId="0" fontId="113" fillId="0" borderId="0" xfId="0" applyFont="1"/>
    <xf numFmtId="0" fontId="158" fillId="3" borderId="0" xfId="381" applyFont="1" applyFill="1" applyAlignment="1">
      <alignment horizontal="center" wrapText="1"/>
    </xf>
    <xf numFmtId="0" fontId="158" fillId="3" borderId="0" xfId="381" applyFont="1" applyFill="1" applyAlignment="1">
      <alignment wrapText="1"/>
    </xf>
    <xf numFmtId="0" fontId="159" fillId="3" borderId="0" xfId="381" applyFont="1" applyFill="1" applyAlignment="1">
      <alignment horizontal="left" vertical="center" wrapText="1"/>
    </xf>
    <xf numFmtId="0" fontId="161" fillId="3" borderId="0" xfId="0" applyFont="1" applyFill="1" applyAlignment="1">
      <alignment vertical="center"/>
    </xf>
    <xf numFmtId="0" fontId="138" fillId="2" borderId="0" xfId="14" applyFont="1" applyFill="1"/>
    <xf numFmtId="3" fontId="138" fillId="2" borderId="9" xfId="14" applyNumberFormat="1" applyFont="1" applyFill="1" applyBorder="1" applyAlignment="1">
      <alignment horizontal="center"/>
    </xf>
    <xf numFmtId="3" fontId="138" fillId="2" borderId="0" xfId="14" applyNumberFormat="1" applyFont="1" applyFill="1" applyAlignment="1">
      <alignment horizontal="center"/>
    </xf>
    <xf numFmtId="0" fontId="159" fillId="3" borderId="0" xfId="381" applyFont="1" applyFill="1" applyAlignment="1">
      <alignment vertical="center" wrapText="1"/>
    </xf>
    <xf numFmtId="0" fontId="161" fillId="79" borderId="0" xfId="0" applyFont="1" applyFill="1" applyAlignment="1">
      <alignment vertical="center"/>
    </xf>
    <xf numFmtId="3" fontId="138" fillId="2" borderId="0" xfId="14" applyNumberFormat="1" applyFont="1" applyFill="1" applyAlignment="1">
      <alignment horizontal="center" vertical="center"/>
    </xf>
    <xf numFmtId="0" fontId="138" fillId="2" borderId="0" xfId="14" applyFont="1" applyFill="1" applyAlignment="1">
      <alignment horizontal="center"/>
    </xf>
    <xf numFmtId="0" fontId="138" fillId="3" borderId="0" xfId="14" applyFont="1" applyFill="1"/>
    <xf numFmtId="0" fontId="138" fillId="2" borderId="12" xfId="14" applyFont="1" applyFill="1" applyBorder="1"/>
    <xf numFmtId="3" fontId="138" fillId="2" borderId="13" xfId="14" applyNumberFormat="1" applyFont="1" applyFill="1" applyBorder="1" applyAlignment="1">
      <alignment horizontal="center"/>
    </xf>
    <xf numFmtId="0" fontId="138" fillId="2" borderId="13" xfId="14" applyFont="1" applyFill="1" applyBorder="1" applyAlignment="1">
      <alignment horizontal="center"/>
    </xf>
    <xf numFmtId="3" fontId="138" fillId="3" borderId="9" xfId="13" applyNumberFormat="1" applyFont="1" applyFill="1" applyBorder="1" applyAlignment="1">
      <alignment horizontal="center" vertical="center"/>
    </xf>
    <xf numFmtId="0" fontId="138" fillId="3" borderId="0" xfId="13" quotePrefix="1" applyFont="1" applyFill="1"/>
    <xf numFmtId="3" fontId="138" fillId="3" borderId="0" xfId="13" applyNumberFormat="1" applyFont="1" applyFill="1" applyAlignment="1">
      <alignment horizontal="center" vertical="center"/>
    </xf>
    <xf numFmtId="3" fontId="138" fillId="3" borderId="0" xfId="13" applyNumberFormat="1" applyFont="1" applyFill="1" applyBorder="1" applyAlignment="1">
      <alignment horizontal="center" vertical="center"/>
    </xf>
    <xf numFmtId="3" fontId="113" fillId="3" borderId="0" xfId="0" applyNumberFormat="1" applyFont="1" applyFill="1"/>
    <xf numFmtId="3" fontId="138" fillId="3" borderId="9" xfId="14" applyNumberFormat="1" applyFont="1" applyFill="1" applyBorder="1" applyAlignment="1">
      <alignment horizontal="center"/>
    </xf>
    <xf numFmtId="3" fontId="138" fillId="3" borderId="10" xfId="14" applyNumberFormat="1" applyFont="1" applyFill="1" applyBorder="1" applyAlignment="1">
      <alignment horizontal="center"/>
    </xf>
    <xf numFmtId="0" fontId="159" fillId="3" borderId="0" xfId="381" applyFont="1" applyFill="1" applyAlignment="1">
      <alignment vertical="top" wrapText="1"/>
    </xf>
    <xf numFmtId="3" fontId="138" fillId="2" borderId="19" xfId="14" applyNumberFormat="1" applyFont="1" applyFill="1" applyBorder="1" applyAlignment="1">
      <alignment horizontal="center"/>
    </xf>
    <xf numFmtId="0" fontId="146" fillId="79" borderId="79" xfId="0" applyFont="1" applyFill="1" applyBorder="1" applyAlignment="1">
      <alignment wrapText="1"/>
    </xf>
    <xf numFmtId="0" fontId="147" fillId="79" borderId="79" xfId="0" applyFont="1" applyFill="1" applyBorder="1" applyAlignment="1">
      <alignment wrapText="1"/>
    </xf>
    <xf numFmtId="0" fontId="138" fillId="2" borderId="19" xfId="14" applyFont="1" applyFill="1" applyBorder="1" applyAlignment="1">
      <alignment horizontal="center"/>
    </xf>
    <xf numFmtId="0" fontId="132" fillId="3" borderId="0" xfId="0" applyFont="1" applyFill="1"/>
    <xf numFmtId="0" fontId="163" fillId="79" borderId="0" xfId="0" applyFont="1" applyFill="1" applyAlignment="1">
      <alignment vertical="center"/>
    </xf>
    <xf numFmtId="0" fontId="164" fillId="3" borderId="0" xfId="0" applyFont="1" applyFill="1"/>
    <xf numFmtId="0" fontId="136" fillId="3" borderId="0" xfId="13" quotePrefix="1" applyFont="1" applyFill="1"/>
    <xf numFmtId="3" fontId="136" fillId="3" borderId="9" xfId="13" applyNumberFormat="1" applyFont="1" applyFill="1" applyBorder="1" applyAlignment="1">
      <alignment horizontal="center" vertical="center"/>
    </xf>
    <xf numFmtId="3" fontId="136" fillId="3" borderId="0" xfId="13" applyNumberFormat="1" applyFont="1" applyFill="1" applyAlignment="1">
      <alignment horizontal="center"/>
    </xf>
    <xf numFmtId="0" fontId="136" fillId="3" borderId="13" xfId="13" quotePrefix="1" applyFont="1" applyFill="1" applyBorder="1"/>
    <xf numFmtId="3" fontId="136" fillId="3" borderId="13" xfId="13" applyNumberFormat="1" applyFont="1" applyFill="1" applyBorder="1" applyAlignment="1">
      <alignment horizontal="center"/>
    </xf>
    <xf numFmtId="0" fontId="138" fillId="3" borderId="11" xfId="14" applyFont="1" applyFill="1" applyBorder="1" applyAlignment="1">
      <alignment horizontal="center"/>
    </xf>
    <xf numFmtId="0" fontId="159" fillId="3" borderId="0" xfId="14" applyFont="1" applyFill="1" applyAlignment="1">
      <alignment horizontal="left" vertical="top" wrapText="1"/>
    </xf>
    <xf numFmtId="0" fontId="134" fillId="3" borderId="0" xfId="878" applyFont="1" applyFill="1" applyBorder="1" applyAlignment="1" applyProtection="1">
      <alignment horizontal="center" vertical="center" wrapText="1"/>
    </xf>
    <xf numFmtId="1" fontId="138" fillId="2" borderId="9" xfId="14" applyNumberFormat="1" applyFont="1" applyFill="1" applyBorder="1" applyAlignment="1">
      <alignment horizontal="center"/>
    </xf>
    <xf numFmtId="1" fontId="138" fillId="2" borderId="0" xfId="14" applyNumberFormat="1" applyFont="1" applyFill="1" applyAlignment="1">
      <alignment horizontal="center"/>
    </xf>
    <xf numFmtId="0" fontId="153" fillId="2" borderId="0" xfId="14" quotePrefix="1" applyFont="1" applyFill="1"/>
    <xf numFmtId="1" fontId="153" fillId="2" borderId="9" xfId="14" applyNumberFormat="1" applyFont="1" applyFill="1" applyBorder="1" applyAlignment="1">
      <alignment horizontal="center"/>
    </xf>
    <xf numFmtId="1" fontId="153" fillId="2" borderId="0" xfId="14" applyNumberFormat="1" applyFont="1" applyFill="1" applyAlignment="1">
      <alignment horizontal="center"/>
    </xf>
    <xf numFmtId="0" fontId="138" fillId="3" borderId="0" xfId="14" applyFont="1" applyFill="1" applyAlignment="1">
      <alignment horizontal="center"/>
    </xf>
    <xf numFmtId="0" fontId="138" fillId="3" borderId="15" xfId="14" applyFont="1" applyFill="1" applyBorder="1"/>
    <xf numFmtId="3" fontId="138" fillId="3" borderId="13" xfId="14" applyNumberFormat="1" applyFont="1" applyFill="1" applyBorder="1" applyAlignment="1">
      <alignment horizontal="center"/>
    </xf>
    <xf numFmtId="0" fontId="138" fillId="3" borderId="13" xfId="14" applyFont="1" applyFill="1" applyBorder="1" applyAlignment="1">
      <alignment horizontal="center"/>
    </xf>
    <xf numFmtId="0" fontId="138" fillId="3" borderId="0" xfId="13" applyFont="1" applyFill="1" applyAlignment="1">
      <alignment vertical="center"/>
    </xf>
    <xf numFmtId="0" fontId="138" fillId="3" borderId="2" xfId="13" applyFont="1" applyFill="1" applyBorder="1" applyAlignment="1">
      <alignment vertical="center"/>
    </xf>
    <xf numFmtId="3" fontId="138" fillId="3" borderId="14" xfId="13" applyNumberFormat="1" applyFont="1" applyFill="1" applyBorder="1" applyAlignment="1">
      <alignment horizontal="center" vertical="center"/>
    </xf>
    <xf numFmtId="3" fontId="138" fillId="3" borderId="2" xfId="13" applyNumberFormat="1" applyFont="1" applyFill="1" applyBorder="1" applyAlignment="1">
      <alignment horizontal="center" vertical="center"/>
    </xf>
    <xf numFmtId="0" fontId="136" fillId="3" borderId="2" xfId="13" quotePrefix="1" applyFont="1" applyFill="1" applyBorder="1" applyAlignment="1">
      <alignment vertical="center"/>
    </xf>
    <xf numFmtId="3" fontId="136" fillId="3" borderId="14" xfId="13" applyNumberFormat="1" applyFont="1" applyFill="1" applyBorder="1" applyAlignment="1">
      <alignment horizontal="center" vertical="center"/>
    </xf>
    <xf numFmtId="3" fontId="136" fillId="3" borderId="2" xfId="13" applyNumberFormat="1" applyFont="1" applyFill="1" applyBorder="1" applyAlignment="1">
      <alignment horizontal="center" vertical="center"/>
    </xf>
    <xf numFmtId="0" fontId="138" fillId="3" borderId="40" xfId="13" applyFont="1" applyFill="1" applyBorder="1" applyAlignment="1">
      <alignment horizontal="left" vertical="center" wrapText="1"/>
    </xf>
    <xf numFmtId="3" fontId="138" fillId="3" borderId="44" xfId="13" applyNumberFormat="1" applyFont="1" applyFill="1" applyBorder="1" applyAlignment="1">
      <alignment horizontal="center" vertical="center"/>
    </xf>
    <xf numFmtId="3" fontId="138" fillId="3" borderId="40" xfId="13" applyNumberFormat="1" applyFont="1" applyFill="1" applyBorder="1" applyAlignment="1">
      <alignment horizontal="center" vertical="center"/>
    </xf>
    <xf numFmtId="3" fontId="138" fillId="3" borderId="10" xfId="13" applyNumberFormat="1" applyFont="1" applyFill="1" applyBorder="1" applyAlignment="1">
      <alignment horizontal="center" vertical="center"/>
    </xf>
    <xf numFmtId="3" fontId="138" fillId="3" borderId="13" xfId="13" applyNumberFormat="1" applyFont="1" applyFill="1" applyBorder="1" applyAlignment="1">
      <alignment horizontal="center" vertical="center"/>
    </xf>
    <xf numFmtId="0" fontId="159" fillId="79" borderId="0" xfId="381" applyFont="1" applyFill="1" applyAlignment="1">
      <alignment vertical="top" wrapText="1"/>
    </xf>
    <xf numFmtId="0" fontId="167" fillId="3" borderId="0" xfId="0" quotePrefix="1" applyFont="1" applyFill="1" applyAlignment="1">
      <alignment horizontal="left" vertical="center" wrapText="1"/>
    </xf>
    <xf numFmtId="0" fontId="167" fillId="3" borderId="0" xfId="0" quotePrefix="1" applyFont="1" applyFill="1" applyAlignment="1">
      <alignment vertical="center" wrapText="1"/>
    </xf>
    <xf numFmtId="0" fontId="167" fillId="79" borderId="0" xfId="0" applyFont="1" applyFill="1" applyAlignment="1">
      <alignment vertical="center" wrapText="1"/>
    </xf>
    <xf numFmtId="0" fontId="167" fillId="79" borderId="0" xfId="0" applyFont="1" applyFill="1" applyAlignment="1">
      <alignment horizontal="left" vertical="center" wrapText="1"/>
    </xf>
    <xf numFmtId="3" fontId="138" fillId="3" borderId="0" xfId="14" applyNumberFormat="1" applyFont="1" applyFill="1"/>
    <xf numFmtId="3" fontId="138" fillId="3" borderId="0" xfId="14" applyNumberFormat="1" applyFont="1" applyFill="1" applyAlignment="1">
      <alignment horizontal="center"/>
    </xf>
    <xf numFmtId="3" fontId="153" fillId="3" borderId="0" xfId="14" quotePrefix="1" applyNumberFormat="1" applyFont="1" applyFill="1"/>
    <xf numFmtId="3" fontId="153" fillId="3" borderId="9" xfId="14" applyNumberFormat="1" applyFont="1" applyFill="1" applyBorder="1" applyAlignment="1">
      <alignment horizontal="center" vertical="center"/>
    </xf>
    <xf numFmtId="3" fontId="153" fillId="3" borderId="0" xfId="14" applyNumberFormat="1" applyFont="1" applyFill="1" applyAlignment="1">
      <alignment horizontal="center"/>
    </xf>
    <xf numFmtId="0" fontId="142" fillId="79" borderId="103" xfId="0" applyFont="1" applyFill="1" applyBorder="1" applyAlignment="1">
      <alignment wrapText="1"/>
    </xf>
    <xf numFmtId="3" fontId="138" fillId="3" borderId="0" xfId="14" quotePrefix="1" applyNumberFormat="1" applyFont="1" applyFill="1"/>
    <xf numFmtId="3" fontId="138" fillId="3" borderId="13" xfId="14" applyNumberFormat="1" applyFont="1" applyFill="1" applyBorder="1"/>
    <xf numFmtId="3" fontId="136" fillId="3" borderId="0" xfId="14" applyNumberFormat="1" applyFont="1" applyFill="1"/>
    <xf numFmtId="3" fontId="136" fillId="3" borderId="0" xfId="14" applyNumberFormat="1" applyFont="1" applyFill="1" applyAlignment="1">
      <alignment horizontal="center"/>
    </xf>
    <xf numFmtId="0" fontId="164" fillId="0" borderId="0" xfId="0" applyFont="1"/>
    <xf numFmtId="0" fontId="160" fillId="81" borderId="0" xfId="13" applyFont="1" applyFill="1" applyAlignment="1">
      <alignment horizontal="left" vertical="center"/>
    </xf>
    <xf numFmtId="0" fontId="164" fillId="79" borderId="0" xfId="0" applyFont="1" applyFill="1"/>
    <xf numFmtId="0" fontId="138" fillId="3" borderId="0" xfId="13" applyFont="1" applyFill="1" applyAlignment="1">
      <alignment horizontal="left" vertical="center"/>
    </xf>
    <xf numFmtId="0" fontId="167" fillId="3" borderId="0" xfId="0" quotePrefix="1" applyFont="1" applyFill="1" applyAlignment="1">
      <alignment horizontal="left" wrapText="1"/>
    </xf>
    <xf numFmtId="3" fontId="136" fillId="3" borderId="0" xfId="13" applyNumberFormat="1" applyFont="1" applyFill="1" applyAlignment="1">
      <alignment vertical="center"/>
    </xf>
    <xf numFmtId="3" fontId="136" fillId="3" borderId="0" xfId="13" applyNumberFormat="1" applyFont="1" applyFill="1" applyBorder="1" applyAlignment="1">
      <alignment horizontal="center" vertical="center"/>
    </xf>
    <xf numFmtId="0" fontId="159" fillId="79" borderId="0" xfId="14" applyFont="1" applyFill="1" applyAlignment="1">
      <alignment wrapText="1"/>
    </xf>
    <xf numFmtId="0" fontId="159" fillId="2" borderId="0" xfId="14" applyFont="1" applyFill="1" applyAlignment="1">
      <alignment wrapText="1"/>
    </xf>
    <xf numFmtId="0" fontId="155" fillId="3" borderId="0" xfId="13" applyFont="1" applyFill="1" applyAlignment="1">
      <alignment horizontal="left" vertical="center"/>
    </xf>
    <xf numFmtId="0" fontId="154" fillId="3" borderId="0" xfId="13" applyFont="1" applyFill="1" applyBorder="1" applyAlignment="1">
      <alignment horizontal="center"/>
    </xf>
    <xf numFmtId="0" fontId="170" fillId="3" borderId="0" xfId="18" applyFont="1" applyFill="1" applyAlignment="1">
      <alignment horizontal="left" vertical="center"/>
    </xf>
    <xf numFmtId="3" fontId="108" fillId="5" borderId="68" xfId="13" applyNumberFormat="1" applyFont="1" applyFill="1" applyBorder="1" applyAlignment="1">
      <alignment horizontal="center"/>
    </xf>
    <xf numFmtId="0" fontId="138" fillId="3" borderId="9" xfId="14" applyFont="1" applyFill="1" applyBorder="1" applyAlignment="1">
      <alignment horizontal="center"/>
    </xf>
    <xf numFmtId="9" fontId="113" fillId="3" borderId="0" xfId="12" applyFont="1" applyFill="1"/>
    <xf numFmtId="0" fontId="155" fillId="3" borderId="0" xfId="14" applyFont="1" applyFill="1"/>
    <xf numFmtId="0" fontId="138" fillId="2" borderId="19" xfId="14" applyFont="1" applyFill="1" applyBorder="1" applyAlignment="1">
      <alignment horizontal="center" vertical="center"/>
    </xf>
    <xf numFmtId="0" fontId="138" fillId="2" borderId="0" xfId="14" applyFont="1" applyFill="1" applyAlignment="1">
      <alignment horizontal="center" vertical="center"/>
    </xf>
    <xf numFmtId="0" fontId="138" fillId="2" borderId="9" xfId="14" applyFont="1" applyFill="1" applyBorder="1" applyAlignment="1">
      <alignment horizontal="center"/>
    </xf>
    <xf numFmtId="0" fontId="138" fillId="3" borderId="13" xfId="14" applyFont="1" applyFill="1" applyBorder="1" applyAlignment="1">
      <alignment horizontal="left"/>
    </xf>
    <xf numFmtId="0" fontId="167" fillId="0" borderId="0" xfId="0" quotePrefix="1" applyFont="1" applyAlignment="1">
      <alignment wrapText="1"/>
    </xf>
    <xf numFmtId="0" fontId="113" fillId="3" borderId="0" xfId="381" applyFont="1" applyFill="1"/>
    <xf numFmtId="0" fontId="174" fillId="3" borderId="45" xfId="381" applyFont="1" applyFill="1" applyBorder="1" applyAlignment="1">
      <alignment horizontal="center" wrapText="1"/>
    </xf>
    <xf numFmtId="0" fontId="113" fillId="0" borderId="0" xfId="381" applyFont="1"/>
    <xf numFmtId="0" fontId="139" fillId="80" borderId="0" xfId="381" applyFont="1" applyFill="1"/>
    <xf numFmtId="0" fontId="129" fillId="0" borderId="0" xfId="381" applyFont="1"/>
    <xf numFmtId="0" fontId="139" fillId="83" borderId="0" xfId="381" applyFont="1" applyFill="1"/>
    <xf numFmtId="0" fontId="178" fillId="3" borderId="0" xfId="381" applyFont="1" applyFill="1"/>
    <xf numFmtId="0" fontId="139" fillId="84" borderId="0" xfId="381" applyFont="1" applyFill="1"/>
    <xf numFmtId="0" fontId="129" fillId="3" borderId="94" xfId="381" applyFont="1" applyFill="1" applyBorder="1" applyAlignment="1">
      <alignment horizontal="center"/>
    </xf>
    <xf numFmtId="0" fontId="180" fillId="0" borderId="0" xfId="381" quotePrefix="1" applyFont="1"/>
    <xf numFmtId="0" fontId="108" fillId="2" borderId="0" xfId="18" applyFont="1" applyFill="1"/>
    <xf numFmtId="0" fontId="108" fillId="3" borderId="0" xfId="18" applyFont="1" applyFill="1"/>
    <xf numFmtId="0" fontId="108" fillId="0" borderId="0" xfId="18" applyFont="1"/>
    <xf numFmtId="0" fontId="181" fillId="47" borderId="0" xfId="18" applyFont="1" applyFill="1"/>
    <xf numFmtId="0" fontId="140" fillId="47" borderId="0" xfId="18" applyFont="1" applyFill="1" applyAlignment="1">
      <alignment horizontal="center" vertical="center"/>
    </xf>
    <xf numFmtId="0" fontId="134" fillId="3" borderId="0" xfId="878" applyFont="1" applyFill="1" applyBorder="1" applyAlignment="1" applyProtection="1">
      <alignment horizontal="center" vertical="center"/>
    </xf>
    <xf numFmtId="0" fontId="140" fillId="78" borderId="0" xfId="18" applyFont="1" applyFill="1" applyAlignment="1">
      <alignment horizontal="center" vertical="center"/>
    </xf>
    <xf numFmtId="0" fontId="132" fillId="3" borderId="0" xfId="13" applyFont="1" applyFill="1"/>
    <xf numFmtId="0" fontId="150" fillId="2" borderId="0" xfId="18" applyFont="1" applyFill="1"/>
    <xf numFmtId="3" fontId="150" fillId="3" borderId="0" xfId="14" applyNumberFormat="1" applyFont="1" applyFill="1" applyAlignment="1">
      <alignment horizontal="center"/>
    </xf>
    <xf numFmtId="3" fontId="150" fillId="3" borderId="0" xfId="18" applyNumberFormat="1" applyFont="1" applyFill="1" applyAlignment="1">
      <alignment horizontal="center"/>
    </xf>
    <xf numFmtId="3" fontId="150" fillId="2" borderId="0" xfId="14" applyNumberFormat="1" applyFont="1" applyFill="1" applyAlignment="1">
      <alignment horizontal="center"/>
    </xf>
    <xf numFmtId="0" fontId="145" fillId="2" borderId="57" xfId="18" applyFont="1" applyFill="1" applyBorder="1"/>
    <xf numFmtId="3" fontId="145" fillId="3" borderId="58" xfId="14" applyNumberFormat="1" applyFont="1" applyFill="1" applyBorder="1" applyAlignment="1">
      <alignment horizontal="center"/>
    </xf>
    <xf numFmtId="3" fontId="183" fillId="3" borderId="0" xfId="18" applyNumberFormat="1" applyFont="1" applyFill="1" applyAlignment="1">
      <alignment horizontal="center"/>
    </xf>
    <xf numFmtId="0" fontId="185" fillId="3" borderId="0" xfId="18" applyFont="1" applyFill="1" applyAlignment="1">
      <alignment horizontal="center"/>
    </xf>
    <xf numFmtId="3" fontId="145" fillId="3" borderId="0" xfId="14" applyNumberFormat="1" applyFont="1" applyFill="1" applyAlignment="1">
      <alignment horizontal="center"/>
    </xf>
    <xf numFmtId="0" fontId="150" fillId="3" borderId="0" xfId="18" applyFont="1" applyFill="1"/>
    <xf numFmtId="3" fontId="145" fillId="5" borderId="58" xfId="14" applyNumberFormat="1" applyFont="1" applyFill="1" applyBorder="1" applyAlignment="1">
      <alignment horizontal="center"/>
    </xf>
    <xf numFmtId="0" fontId="136" fillId="2" borderId="0" xfId="18" applyFont="1" applyFill="1" applyAlignment="1">
      <alignment vertical="top" wrapText="1"/>
    </xf>
    <xf numFmtId="174" fontId="136" fillId="2" borderId="0" xfId="18" applyNumberFormat="1" applyFont="1" applyFill="1" applyAlignment="1">
      <alignment vertical="top" wrapText="1"/>
    </xf>
    <xf numFmtId="0" fontId="150" fillId="2" borderId="0" xfId="18" applyFont="1" applyFill="1" applyAlignment="1">
      <alignment horizontal="justify" vertical="top" wrapText="1"/>
    </xf>
    <xf numFmtId="0" fontId="145" fillId="3" borderId="0" xfId="18" applyFont="1" applyFill="1" applyAlignment="1">
      <alignment horizontal="right"/>
    </xf>
    <xf numFmtId="0" fontId="187" fillId="2" borderId="0" xfId="18" applyFont="1" applyFill="1"/>
    <xf numFmtId="0" fontId="183" fillId="2" borderId="0" xfId="18" applyFont="1" applyFill="1"/>
    <xf numFmtId="0" fontId="132" fillId="0" borderId="0" xfId="13" applyFont="1"/>
    <xf numFmtId="0" fontId="170" fillId="2" borderId="0" xfId="18" applyFont="1" applyFill="1"/>
    <xf numFmtId="0" fontId="170" fillId="3" borderId="0" xfId="18" applyFont="1" applyFill="1"/>
    <xf numFmtId="0" fontId="170" fillId="0" borderId="0" xfId="18" applyFont="1"/>
    <xf numFmtId="0" fontId="182" fillId="47" borderId="0" xfId="18" applyFont="1" applyFill="1" applyAlignment="1">
      <alignment horizontal="left"/>
    </xf>
    <xf numFmtId="0" fontId="136" fillId="2" borderId="0" xfId="18" applyFont="1" applyFill="1"/>
    <xf numFmtId="0" fontId="150" fillId="5" borderId="0" xfId="18" applyFont="1" applyFill="1"/>
    <xf numFmtId="0" fontId="136" fillId="3" borderId="0" xfId="18" applyFont="1" applyFill="1"/>
    <xf numFmtId="0" fontId="136" fillId="0" borderId="0" xfId="18" applyFont="1"/>
    <xf numFmtId="0" fontId="150" fillId="2" borderId="0" xfId="18" applyFont="1" applyFill="1" applyAlignment="1">
      <alignment vertical="center"/>
    </xf>
    <xf numFmtId="3" fontId="150" fillId="5" borderId="0" xfId="18" applyNumberFormat="1" applyFont="1" applyFill="1" applyAlignment="1">
      <alignment horizontal="center"/>
    </xf>
    <xf numFmtId="0" fontId="178" fillId="2" borderId="0" xfId="18" quotePrefix="1" applyFont="1" applyFill="1" applyAlignment="1">
      <alignment vertical="center"/>
    </xf>
    <xf numFmtId="3" fontId="178" fillId="5" borderId="0" xfId="18" applyNumberFormat="1" applyFont="1" applyFill="1" applyAlignment="1">
      <alignment horizontal="center"/>
    </xf>
    <xf numFmtId="3" fontId="178" fillId="3" borderId="0" xfId="18" applyNumberFormat="1" applyFont="1" applyFill="1" applyAlignment="1">
      <alignment horizontal="center"/>
    </xf>
    <xf numFmtId="3" fontId="178" fillId="3" borderId="0" xfId="14" applyNumberFormat="1" applyFont="1" applyFill="1" applyAlignment="1">
      <alignment horizontal="center"/>
    </xf>
    <xf numFmtId="0" fontId="150" fillId="2" borderId="0" xfId="14" applyFont="1" applyFill="1"/>
    <xf numFmtId="3" fontId="145" fillId="2" borderId="0" xfId="14" applyNumberFormat="1" applyFont="1" applyFill="1" applyAlignment="1">
      <alignment horizontal="center"/>
    </xf>
    <xf numFmtId="3" fontId="150" fillId="5" borderId="0" xfId="14" applyNumberFormat="1" applyFont="1" applyFill="1" applyAlignment="1">
      <alignment horizontal="center" vertical="center"/>
    </xf>
    <xf numFmtId="3" fontId="145" fillId="3" borderId="0" xfId="18" applyNumberFormat="1" applyFont="1" applyFill="1" applyAlignment="1">
      <alignment horizontal="center"/>
    </xf>
    <xf numFmtId="0" fontId="145" fillId="2" borderId="0" xfId="18" applyFont="1" applyFill="1" applyAlignment="1">
      <alignment vertical="center"/>
    </xf>
    <xf numFmtId="3" fontId="145" fillId="5" borderId="0" xfId="18" applyNumberFormat="1" applyFont="1" applyFill="1" applyAlignment="1">
      <alignment horizontal="center"/>
    </xf>
    <xf numFmtId="0" fontId="150" fillId="2" borderId="61" xfId="18" applyFont="1" applyFill="1" applyBorder="1" applyAlignment="1">
      <alignment vertical="center"/>
    </xf>
    <xf numFmtId="3" fontId="150" fillId="5" borderId="62" xfId="18" applyNumberFormat="1" applyFont="1" applyFill="1" applyBorder="1" applyAlignment="1">
      <alignment horizontal="center"/>
    </xf>
    <xf numFmtId="3" fontId="150" fillId="3" borderId="62" xfId="18" applyNumberFormat="1" applyFont="1" applyFill="1" applyBorder="1" applyAlignment="1">
      <alignment horizontal="center"/>
    </xf>
    <xf numFmtId="0" fontId="150" fillId="2" borderId="101" xfId="18" applyFont="1" applyFill="1" applyBorder="1" applyAlignment="1">
      <alignment vertical="center"/>
    </xf>
    <xf numFmtId="0" fontId="145" fillId="2" borderId="101" xfId="18" applyFont="1" applyFill="1" applyBorder="1" applyAlignment="1">
      <alignment vertical="center"/>
    </xf>
    <xf numFmtId="0" fontId="178" fillId="2" borderId="63" xfId="18" quotePrefix="1" applyFont="1" applyFill="1" applyBorder="1" applyAlignment="1">
      <alignment vertical="center"/>
    </xf>
    <xf numFmtId="3" fontId="178" fillId="5" borderId="64" xfId="18" applyNumberFormat="1" applyFont="1" applyFill="1" applyBorder="1" applyAlignment="1">
      <alignment horizontal="center"/>
    </xf>
    <xf numFmtId="3" fontId="178" fillId="3" borderId="64" xfId="18" applyNumberFormat="1" applyFont="1" applyFill="1" applyBorder="1" applyAlignment="1">
      <alignment horizontal="center"/>
    </xf>
    <xf numFmtId="0" fontId="189" fillId="2" borderId="0" xfId="18" applyFont="1" applyFill="1" applyAlignment="1">
      <alignment vertical="center"/>
    </xf>
    <xf numFmtId="0" fontId="132" fillId="2" borderId="0" xfId="18" applyFont="1" applyFill="1"/>
    <xf numFmtId="0" fontId="132" fillId="3" borderId="0" xfId="18" applyFont="1" applyFill="1"/>
    <xf numFmtId="0" fontId="173" fillId="2" borderId="0" xfId="18" applyFont="1" applyFill="1"/>
    <xf numFmtId="0" fontId="132" fillId="5" borderId="0" xfId="18" applyFont="1" applyFill="1"/>
    <xf numFmtId="0" fontId="172" fillId="2" borderId="0" xfId="18" applyFont="1" applyFill="1"/>
    <xf numFmtId="3" fontId="132" fillId="5" borderId="0" xfId="14" applyNumberFormat="1" applyFont="1" applyFill="1" applyAlignment="1">
      <alignment horizontal="center"/>
    </xf>
    <xf numFmtId="3" fontId="132" fillId="3" borderId="0" xfId="18" applyNumberFormat="1" applyFont="1" applyFill="1" applyAlignment="1">
      <alignment horizontal="center"/>
    </xf>
    <xf numFmtId="0" fontId="132" fillId="2" borderId="0" xfId="18" applyFont="1" applyFill="1" applyAlignment="1">
      <alignment wrapText="1"/>
    </xf>
    <xf numFmtId="3" fontId="132" fillId="5" borderId="0" xfId="14" applyNumberFormat="1" applyFont="1" applyFill="1" applyAlignment="1">
      <alignment horizontal="center" vertical="center"/>
    </xf>
    <xf numFmtId="3" fontId="132" fillId="3" borderId="0" xfId="18" applyNumberFormat="1" applyFont="1" applyFill="1" applyAlignment="1">
      <alignment horizontal="center" vertical="center"/>
    </xf>
    <xf numFmtId="0" fontId="190" fillId="3" borderId="0" xfId="0" applyFont="1" applyFill="1" applyAlignment="1">
      <alignment vertical="center" wrapText="1"/>
    </xf>
    <xf numFmtId="0" fontId="183" fillId="0" borderId="0" xfId="18" applyFont="1"/>
    <xf numFmtId="3" fontId="173" fillId="5" borderId="0" xfId="18" applyNumberFormat="1" applyFont="1" applyFill="1" applyAlignment="1">
      <alignment horizontal="center"/>
    </xf>
    <xf numFmtId="3" fontId="173" fillId="3" borderId="0" xfId="18" applyNumberFormat="1" applyFont="1" applyFill="1" applyAlignment="1">
      <alignment horizontal="center"/>
    </xf>
    <xf numFmtId="3" fontId="173" fillId="5" borderId="0" xfId="14" applyNumberFormat="1" applyFont="1" applyFill="1" applyAlignment="1">
      <alignment horizontal="center"/>
    </xf>
    <xf numFmtId="0" fontId="108" fillId="0" borderId="0" xfId="18" applyFont="1" applyAlignment="1">
      <alignment vertical="center"/>
    </xf>
    <xf numFmtId="0" fontId="108" fillId="2" borderId="0" xfId="18" applyFont="1" applyFill="1" applyAlignment="1">
      <alignment vertical="center"/>
    </xf>
    <xf numFmtId="0" fontId="173" fillId="2" borderId="0" xfId="18" applyFont="1" applyFill="1" applyAlignment="1">
      <alignment vertical="center"/>
    </xf>
    <xf numFmtId="3" fontId="173" fillId="3" borderId="0" xfId="18" applyNumberFormat="1" applyFont="1" applyFill="1" applyAlignment="1">
      <alignment horizontal="center" vertical="center"/>
    </xf>
    <xf numFmtId="0" fontId="132" fillId="2" borderId="0" xfId="18" applyFont="1" applyFill="1" applyAlignment="1">
      <alignment vertical="center"/>
    </xf>
    <xf numFmtId="0" fontId="173" fillId="2" borderId="57" xfId="18" applyFont="1" applyFill="1" applyBorder="1"/>
    <xf numFmtId="3" fontId="173" fillId="5" borderId="58" xfId="14" applyNumberFormat="1" applyFont="1" applyFill="1" applyBorder="1" applyAlignment="1">
      <alignment horizontal="center"/>
    </xf>
    <xf numFmtId="3" fontId="173" fillId="3" borderId="58" xfId="14" applyNumberFormat="1" applyFont="1" applyFill="1" applyBorder="1" applyAlignment="1">
      <alignment horizontal="center"/>
    </xf>
    <xf numFmtId="0" fontId="181" fillId="47" borderId="0" xfId="18" applyFont="1" applyFill="1" applyAlignment="1">
      <alignment vertical="center"/>
    </xf>
    <xf numFmtId="0" fontId="191" fillId="47" borderId="0" xfId="18" applyFont="1" applyFill="1" applyAlignment="1">
      <alignment horizontal="center" vertical="center"/>
    </xf>
    <xf numFmtId="0" fontId="192" fillId="2" borderId="0" xfId="18" applyFont="1" applyFill="1"/>
    <xf numFmtId="0" fontId="173" fillId="2" borderId="59" xfId="18" applyFont="1" applyFill="1" applyBorder="1"/>
    <xf numFmtId="3" fontId="173" fillId="5" borderId="60" xfId="18" applyNumberFormat="1" applyFont="1" applyFill="1" applyBorder="1" applyAlignment="1">
      <alignment horizontal="center"/>
    </xf>
    <xf numFmtId="3" fontId="173" fillId="3" borderId="60" xfId="18" applyNumberFormat="1" applyFont="1" applyFill="1" applyBorder="1" applyAlignment="1">
      <alignment horizontal="center"/>
    </xf>
    <xf numFmtId="0" fontId="192" fillId="2" borderId="0" xfId="18" applyFont="1" applyFill="1" applyAlignment="1">
      <alignment vertical="center"/>
    </xf>
    <xf numFmtId="0" fontId="132" fillId="2" borderId="0" xfId="18" applyFont="1" applyFill="1" applyAlignment="1">
      <alignment vertical="center" wrapText="1"/>
    </xf>
    <xf numFmtId="0" fontId="173" fillId="3" borderId="0" xfId="18" applyFont="1" applyFill="1"/>
    <xf numFmtId="0" fontId="150" fillId="3" borderId="0" xfId="0" applyFont="1" applyFill="1"/>
    <xf numFmtId="0" fontId="150" fillId="0" borderId="0" xfId="0" applyFont="1"/>
    <xf numFmtId="0" fontId="193" fillId="3" borderId="0" xfId="0" applyFont="1" applyFill="1" applyAlignment="1">
      <alignment vertical="top"/>
    </xf>
    <xf numFmtId="0" fontId="194" fillId="3" borderId="0" xfId="0" applyFont="1" applyFill="1"/>
    <xf numFmtId="9" fontId="194" fillId="3" borderId="0" xfId="12" applyFont="1" applyFill="1"/>
    <xf numFmtId="0" fontId="154" fillId="47" borderId="0" xfId="0" applyFont="1" applyFill="1" applyAlignment="1">
      <alignment horizontal="center"/>
    </xf>
    <xf numFmtId="0" fontId="154" fillId="47" borderId="3" xfId="0" applyFont="1" applyFill="1" applyBorder="1" applyAlignment="1">
      <alignment horizontal="center"/>
    </xf>
    <xf numFmtId="0" fontId="154" fillId="47" borderId="6" xfId="0" applyFont="1" applyFill="1" applyBorder="1" applyAlignment="1">
      <alignment horizontal="center" vertical="center"/>
    </xf>
    <xf numFmtId="0" fontId="154" fillId="47" borderId="0" xfId="0" applyFont="1" applyFill="1" applyAlignment="1">
      <alignment horizontal="center" vertical="center"/>
    </xf>
    <xf numFmtId="0" fontId="154" fillId="47" borderId="4" xfId="0" applyFont="1" applyFill="1" applyBorder="1" applyAlignment="1">
      <alignment horizontal="center" vertical="center"/>
    </xf>
    <xf numFmtId="0" fontId="154" fillId="47" borderId="3" xfId="0" applyFont="1" applyFill="1" applyBorder="1" applyAlignment="1">
      <alignment horizontal="center" vertical="center"/>
    </xf>
    <xf numFmtId="0" fontId="111" fillId="3" borderId="0" xfId="0" applyFont="1" applyFill="1" applyAlignment="1">
      <alignment horizontal="center" vertical="center"/>
    </xf>
    <xf numFmtId="0" fontId="183" fillId="3" borderId="0" xfId="0" applyFont="1" applyFill="1" applyAlignment="1">
      <alignment horizontal="right" vertical="center"/>
    </xf>
    <xf numFmtId="0" fontId="136" fillId="3" borderId="0" xfId="0" applyFont="1" applyFill="1" applyAlignment="1">
      <alignment horizontal="left"/>
    </xf>
    <xf numFmtId="3" fontId="136" fillId="3" borderId="6" xfId="0" applyNumberFormat="1" applyFont="1" applyFill="1" applyBorder="1" applyAlignment="1">
      <alignment horizontal="center"/>
    </xf>
    <xf numFmtId="3" fontId="136" fillId="3" borderId="0" xfId="0" applyNumberFormat="1" applyFont="1" applyFill="1" applyAlignment="1">
      <alignment horizontal="center"/>
    </xf>
    <xf numFmtId="3" fontId="136" fillId="3" borderId="17" xfId="0" applyNumberFormat="1" applyFont="1" applyFill="1" applyBorder="1" applyAlignment="1">
      <alignment horizontal="center"/>
    </xf>
    <xf numFmtId="0" fontId="145" fillId="3" borderId="0" xfId="0" applyFont="1" applyFill="1"/>
    <xf numFmtId="3" fontId="136" fillId="3" borderId="4" xfId="0" applyNumberFormat="1" applyFont="1" applyFill="1" applyBorder="1" applyAlignment="1">
      <alignment horizontal="center"/>
    </xf>
    <xf numFmtId="3" fontId="136" fillId="3" borderId="3" xfId="0" applyNumberFormat="1" applyFont="1" applyFill="1" applyBorder="1" applyAlignment="1">
      <alignment horizontal="center"/>
    </xf>
    <xf numFmtId="0" fontId="145" fillId="0" borderId="0" xfId="0" applyFont="1"/>
    <xf numFmtId="0" fontId="178" fillId="3" borderId="0" xfId="0" applyFont="1" applyFill="1"/>
    <xf numFmtId="0" fontId="153" fillId="3" borderId="0" xfId="0" applyFont="1" applyFill="1" applyAlignment="1">
      <alignment horizontal="left"/>
    </xf>
    <xf numFmtId="0" fontId="153" fillId="3" borderId="0" xfId="0" quotePrefix="1" applyFont="1" applyFill="1" applyAlignment="1">
      <alignment horizontal="left"/>
    </xf>
    <xf numFmtId="3" fontId="153" fillId="3" borderId="6" xfId="0" applyNumberFormat="1" applyFont="1" applyFill="1" applyBorder="1" applyAlignment="1">
      <alignment horizontal="center"/>
    </xf>
    <xf numFmtId="3" fontId="153" fillId="3" borderId="0" xfId="0" applyNumberFormat="1" applyFont="1" applyFill="1" applyAlignment="1">
      <alignment horizontal="center"/>
    </xf>
    <xf numFmtId="3" fontId="153" fillId="3" borderId="4" xfId="0" applyNumberFormat="1" applyFont="1" applyFill="1" applyBorder="1" applyAlignment="1">
      <alignment horizontal="center"/>
    </xf>
    <xf numFmtId="3" fontId="153" fillId="3" borderId="3" xfId="0" applyNumberFormat="1" applyFont="1" applyFill="1" applyBorder="1" applyAlignment="1">
      <alignment horizontal="center"/>
    </xf>
    <xf numFmtId="3" fontId="150" fillId="3" borderId="0" xfId="0" applyNumberFormat="1" applyFont="1" applyFill="1"/>
    <xf numFmtId="4" fontId="136" fillId="3" borderId="6" xfId="0" applyNumberFormat="1" applyFont="1" applyFill="1" applyBorder="1" applyAlignment="1">
      <alignment horizontal="center"/>
    </xf>
    <xf numFmtId="4" fontId="136" fillId="3" borderId="0" xfId="0" applyNumberFormat="1" applyFont="1" applyFill="1" applyAlignment="1">
      <alignment horizontal="center"/>
    </xf>
    <xf numFmtId="4" fontId="136" fillId="3" borderId="4" xfId="0" applyNumberFormat="1" applyFont="1" applyFill="1" applyBorder="1" applyAlignment="1">
      <alignment horizontal="center"/>
    </xf>
    <xf numFmtId="4" fontId="136" fillId="3" borderId="3" xfId="0" applyNumberFormat="1" applyFont="1" applyFill="1" applyBorder="1" applyAlignment="1">
      <alignment horizontal="center"/>
    </xf>
    <xf numFmtId="0" fontId="136" fillId="79" borderId="0" xfId="0" quotePrefix="1" applyFont="1" applyFill="1" applyAlignment="1">
      <alignment horizontal="left"/>
    </xf>
    <xf numFmtId="175" fontId="136" fillId="3" borderId="6" xfId="0" applyNumberFormat="1" applyFont="1" applyFill="1" applyBorder="1" applyAlignment="1">
      <alignment horizontal="center"/>
    </xf>
    <xf numFmtId="175" fontId="136" fillId="3" borderId="1" xfId="0" applyNumberFormat="1" applyFont="1" applyFill="1" applyBorder="1" applyAlignment="1">
      <alignment horizontal="center"/>
    </xf>
    <xf numFmtId="175" fontId="136" fillId="3" borderId="17" xfId="0" applyNumberFormat="1" applyFont="1" applyFill="1" applyBorder="1" applyAlignment="1">
      <alignment horizontal="center"/>
    </xf>
    <xf numFmtId="0" fontId="178" fillId="0" borderId="0" xfId="0" applyFont="1"/>
    <xf numFmtId="0" fontId="153" fillId="79" borderId="0" xfId="0" applyFont="1" applyFill="1" applyAlignment="1">
      <alignment horizontal="left"/>
    </xf>
    <xf numFmtId="175" fontId="153" fillId="3" borderId="6" xfId="0" applyNumberFormat="1" applyFont="1" applyFill="1" applyBorder="1" applyAlignment="1">
      <alignment horizontal="center"/>
    </xf>
    <xf numFmtId="175" fontId="153" fillId="3" borderId="1" xfId="0" applyNumberFormat="1" applyFont="1" applyFill="1" applyBorder="1" applyAlignment="1">
      <alignment horizontal="center"/>
    </xf>
    <xf numFmtId="175" fontId="153" fillId="3" borderId="17" xfId="0" applyNumberFormat="1" applyFont="1" applyFill="1" applyBorder="1" applyAlignment="1">
      <alignment horizontal="center"/>
    </xf>
    <xf numFmtId="0" fontId="153" fillId="79" borderId="0" xfId="0" quotePrefix="1" applyFont="1" applyFill="1" applyAlignment="1">
      <alignment horizontal="left"/>
    </xf>
    <xf numFmtId="0" fontId="196" fillId="3" borderId="0" xfId="0" applyFont="1" applyFill="1"/>
    <xf numFmtId="3" fontId="196" fillId="3" borderId="0" xfId="0" applyNumberFormat="1" applyFont="1" applyFill="1"/>
    <xf numFmtId="0" fontId="136" fillId="79" borderId="0" xfId="0" applyFont="1" applyFill="1" applyAlignment="1">
      <alignment horizontal="left"/>
    </xf>
    <xf numFmtId="2" fontId="132" fillId="3" borderId="0" xfId="0" applyNumberFormat="1" applyFont="1" applyFill="1"/>
    <xf numFmtId="176" fontId="132" fillId="3" borderId="0" xfId="0" applyNumberFormat="1" applyFont="1" applyFill="1"/>
    <xf numFmtId="175" fontId="136" fillId="3" borderId="0" xfId="0" applyNumberFormat="1" applyFont="1" applyFill="1" applyAlignment="1">
      <alignment horizontal="center"/>
    </xf>
    <xf numFmtId="175" fontId="153" fillId="3" borderId="0" xfId="0" applyNumberFormat="1" applyFont="1" applyFill="1" applyAlignment="1">
      <alignment horizontal="center"/>
    </xf>
    <xf numFmtId="2" fontId="132" fillId="3" borderId="0" xfId="0" applyNumberFormat="1" applyFont="1" applyFill="1" applyAlignment="1">
      <alignment horizontal="right"/>
    </xf>
    <xf numFmtId="0" fontId="153" fillId="79" borderId="0" xfId="0" applyFont="1" applyFill="1"/>
    <xf numFmtId="0" fontId="153" fillId="3" borderId="4" xfId="0" applyFont="1" applyFill="1" applyBorder="1" applyAlignment="1">
      <alignment horizontal="center"/>
    </xf>
    <xf numFmtId="176" fontId="153" fillId="3" borderId="4" xfId="0" applyNumberFormat="1" applyFont="1" applyFill="1" applyBorder="1" applyAlignment="1">
      <alignment horizontal="center"/>
    </xf>
    <xf numFmtId="176" fontId="153" fillId="3" borderId="3" xfId="0" applyNumberFormat="1" applyFont="1" applyFill="1" applyBorder="1" applyAlignment="1">
      <alignment horizontal="center"/>
    </xf>
    <xf numFmtId="0" fontId="136" fillId="3" borderId="7" xfId="0" applyFont="1" applyFill="1" applyBorder="1" applyAlignment="1">
      <alignment horizontal="left"/>
    </xf>
    <xf numFmtId="175" fontId="136" fillId="3" borderId="16" xfId="0" applyNumberFormat="1" applyFont="1" applyFill="1" applyBorder="1" applyAlignment="1">
      <alignment horizontal="center"/>
    </xf>
    <xf numFmtId="175" fontId="136" fillId="3" borderId="20" xfId="0" applyNumberFormat="1" applyFont="1" applyFill="1" applyBorder="1" applyAlignment="1">
      <alignment horizontal="center"/>
    </xf>
    <xf numFmtId="175" fontId="136" fillId="3" borderId="18" xfId="0" applyNumberFormat="1" applyFont="1" applyFill="1" applyBorder="1" applyAlignment="1">
      <alignment horizontal="center"/>
    </xf>
    <xf numFmtId="9" fontId="132" fillId="3" borderId="0" xfId="12" applyFont="1" applyFill="1" applyBorder="1" applyAlignment="1">
      <alignment horizontal="right"/>
    </xf>
    <xf numFmtId="0" fontId="159" fillId="3" borderId="0" xfId="0" applyFont="1" applyFill="1" applyAlignment="1">
      <alignment horizontal="center"/>
    </xf>
    <xf numFmtId="4" fontId="159" fillId="3" borderId="0" xfId="0" applyNumberFormat="1" applyFont="1" applyFill="1" applyAlignment="1">
      <alignment horizontal="center"/>
    </xf>
    <xf numFmtId="175" fontId="132" fillId="3" borderId="0" xfId="0" applyNumberFormat="1" applyFont="1" applyFill="1" applyAlignment="1">
      <alignment horizontal="right"/>
    </xf>
    <xf numFmtId="175" fontId="132" fillId="3" borderId="0" xfId="0" applyNumberFormat="1" applyFont="1" applyFill="1"/>
    <xf numFmtId="9" fontId="132" fillId="3" borderId="0" xfId="12" applyFont="1" applyFill="1" applyBorder="1"/>
    <xf numFmtId="2" fontId="197" fillId="3" borderId="0" xfId="0" applyNumberFormat="1" applyFont="1" applyFill="1"/>
    <xf numFmtId="176" fontId="197" fillId="3" borderId="0" xfId="0" applyNumberFormat="1" applyFont="1" applyFill="1"/>
    <xf numFmtId="0" fontId="198" fillId="3" borderId="0" xfId="0" applyFont="1" applyFill="1"/>
    <xf numFmtId="176" fontId="136" fillId="3" borderId="3" xfId="0" applyNumberFormat="1" applyFont="1" applyFill="1" applyBorder="1" applyAlignment="1">
      <alignment horizontal="center"/>
    </xf>
    <xf numFmtId="176" fontId="136" fillId="3" borderId="65" xfId="0" applyNumberFormat="1" applyFont="1" applyFill="1" applyBorder="1" applyAlignment="1">
      <alignment horizontal="center"/>
    </xf>
    <xf numFmtId="176" fontId="136" fillId="3" borderId="4" xfId="0" applyNumberFormat="1" applyFont="1" applyFill="1" applyBorder="1" applyAlignment="1">
      <alignment horizontal="center"/>
    </xf>
    <xf numFmtId="0" fontId="136" fillId="3" borderId="0" xfId="0" applyFont="1" applyFill="1" applyAlignment="1">
      <alignment horizontal="center"/>
    </xf>
    <xf numFmtId="176" fontId="136" fillId="3" borderId="0" xfId="0" applyNumberFormat="1" applyFont="1" applyFill="1" applyAlignment="1">
      <alignment horizontal="center"/>
    </xf>
    <xf numFmtId="0" fontId="198" fillId="0" borderId="0" xfId="0" applyFont="1"/>
    <xf numFmtId="2" fontId="136" fillId="3" borderId="0" xfId="0" applyNumberFormat="1" applyFont="1" applyFill="1" applyAlignment="1">
      <alignment horizontal="center"/>
    </xf>
    <xf numFmtId="0" fontId="156" fillId="3" borderId="0" xfId="0" applyFont="1" applyFill="1"/>
    <xf numFmtId="0" fontId="150" fillId="3" borderId="0" xfId="0" applyFont="1" applyFill="1" applyAlignment="1">
      <alignment vertical="center"/>
    </xf>
    <xf numFmtId="0" fontId="200" fillId="0" borderId="0" xfId="0" applyFont="1"/>
    <xf numFmtId="0" fontId="170" fillId="3" borderId="0" xfId="0" applyFont="1" applyFill="1" applyAlignment="1">
      <alignment horizontal="left" wrapText="1"/>
    </xf>
    <xf numFmtId="0" fontId="170" fillId="3" borderId="0" xfId="0" applyFont="1" applyFill="1" applyAlignment="1">
      <alignment horizontal="left" vertical="center" wrapText="1"/>
    </xf>
    <xf numFmtId="0" fontId="170" fillId="3" borderId="0" xfId="0" applyFont="1" applyFill="1" applyAlignment="1">
      <alignment vertical="center"/>
    </xf>
    <xf numFmtId="176" fontId="150" fillId="3" borderId="0" xfId="0" applyNumberFormat="1" applyFont="1" applyFill="1"/>
    <xf numFmtId="2" fontId="150" fillId="3" borderId="0" xfId="0" applyNumberFormat="1" applyFont="1" applyFill="1"/>
    <xf numFmtId="0" fontId="183" fillId="3" borderId="0" xfId="18" applyFont="1" applyFill="1"/>
    <xf numFmtId="0" fontId="108" fillId="3" borderId="0" xfId="18" applyFont="1" applyFill="1" applyAlignment="1">
      <alignment vertical="center"/>
    </xf>
    <xf numFmtId="0" fontId="177" fillId="79" borderId="0" xfId="0" applyFont="1" applyFill="1" applyAlignment="1">
      <alignment horizontal="center" wrapText="1"/>
    </xf>
    <xf numFmtId="0" fontId="136" fillId="0" borderId="0" xfId="0" applyFont="1" applyAlignment="1">
      <alignment vertical="center"/>
    </xf>
    <xf numFmtId="0" fontId="136" fillId="3" borderId="0" xfId="0" applyFont="1" applyFill="1" applyAlignment="1">
      <alignment vertical="center"/>
    </xf>
    <xf numFmtId="0" fontId="141" fillId="84" borderId="102" xfId="0" applyFont="1" applyFill="1" applyBorder="1" applyAlignment="1">
      <alignment wrapText="1"/>
    </xf>
    <xf numFmtId="0" fontId="142" fillId="79" borderId="108" xfId="0" applyFont="1" applyFill="1" applyBorder="1" applyAlignment="1">
      <alignment wrapText="1"/>
    </xf>
    <xf numFmtId="0" fontId="144" fillId="79" borderId="110" xfId="0" quotePrefix="1" applyFont="1" applyFill="1" applyBorder="1" applyAlignment="1">
      <alignment wrapText="1"/>
    </xf>
    <xf numFmtId="0" fontId="144" fillId="79" borderId="103" xfId="0" quotePrefix="1" applyFont="1" applyFill="1" applyBorder="1" applyAlignment="1">
      <alignment wrapText="1"/>
    </xf>
    <xf numFmtId="0" fontId="144" fillId="79" borderId="113" xfId="0" applyFont="1" applyFill="1" applyBorder="1" applyAlignment="1">
      <alignment horizontal="center" wrapText="1"/>
    </xf>
    <xf numFmtId="0" fontId="201" fillId="3" borderId="0" xfId="0" applyFont="1" applyFill="1" applyAlignment="1">
      <alignment horizontal="left"/>
    </xf>
    <xf numFmtId="0" fontId="164" fillId="3" borderId="0" xfId="0" applyFont="1" applyFill="1" applyAlignment="1">
      <alignment horizontal="center"/>
    </xf>
    <xf numFmtId="0" fontId="202" fillId="3" borderId="0" xfId="0" applyFont="1" applyFill="1"/>
    <xf numFmtId="0" fontId="203" fillId="3" borderId="0" xfId="0" applyFont="1" applyFill="1"/>
    <xf numFmtId="0" fontId="128" fillId="3" borderId="0" xfId="878" quotePrefix="1" applyFont="1" applyFill="1" applyBorder="1" applyAlignment="1" applyProtection="1">
      <alignment horizontal="left" vertical="center" readingOrder="1"/>
    </xf>
    <xf numFmtId="0" fontId="184" fillId="3" borderId="0" xfId="0" quotePrefix="1" applyFont="1" applyFill="1" applyAlignment="1">
      <alignment horizontal="left" vertical="center" readingOrder="1"/>
    </xf>
    <xf numFmtId="0" fontId="204" fillId="3" borderId="0" xfId="0" quotePrefix="1" applyFont="1" applyFill="1" applyAlignment="1">
      <alignment horizontal="left" vertical="center"/>
    </xf>
    <xf numFmtId="0" fontId="133" fillId="3" borderId="0" xfId="0" applyFont="1" applyFill="1"/>
    <xf numFmtId="0" fontId="208" fillId="3" borderId="0" xfId="0" quotePrefix="1" applyFont="1" applyFill="1" applyAlignment="1">
      <alignment horizontal="left" vertical="center" wrapText="1"/>
    </xf>
    <xf numFmtId="0" fontId="135" fillId="2" borderId="0" xfId="18" applyFont="1" applyFill="1"/>
    <xf numFmtId="0" fontId="207" fillId="3" borderId="0" xfId="0" applyFont="1" applyFill="1"/>
    <xf numFmtId="3" fontId="108" fillId="3" borderId="0" xfId="13" applyNumberFormat="1" applyFont="1" applyFill="1"/>
    <xf numFmtId="0" fontId="113" fillId="5" borderId="0" xfId="0" applyFont="1" applyFill="1"/>
    <xf numFmtId="0" fontId="153" fillId="2" borderId="0" xfId="14" quotePrefix="1" applyFont="1" applyFill="1" applyAlignment="1">
      <alignment horizontal="left" indent="1"/>
    </xf>
    <xf numFmtId="3" fontId="153" fillId="3" borderId="9" xfId="14" applyNumberFormat="1" applyFont="1" applyFill="1" applyBorder="1" applyAlignment="1">
      <alignment horizontal="center"/>
    </xf>
    <xf numFmtId="3" fontId="153" fillId="2" borderId="0" xfId="14" applyNumberFormat="1" applyFont="1" applyFill="1" applyAlignment="1">
      <alignment horizontal="center" vertical="center"/>
    </xf>
    <xf numFmtId="3" fontId="168" fillId="2" borderId="0" xfId="14" applyNumberFormat="1" applyFont="1" applyFill="1" applyAlignment="1">
      <alignment horizontal="center" vertical="center"/>
    </xf>
    <xf numFmtId="0" fontId="153" fillId="2" borderId="0" xfId="14" applyFont="1" applyFill="1"/>
    <xf numFmtId="3" fontId="132" fillId="3" borderId="0" xfId="18" quotePrefix="1" applyNumberFormat="1" applyFont="1" applyFill="1" applyAlignment="1">
      <alignment horizontal="center"/>
    </xf>
    <xf numFmtId="3" fontId="173" fillId="5" borderId="0" xfId="14" applyNumberFormat="1" applyFont="1" applyFill="1" applyAlignment="1">
      <alignment horizontal="center" vertical="center"/>
    </xf>
    <xf numFmtId="3" fontId="132" fillId="5" borderId="0" xfId="18" applyNumberFormat="1" applyFont="1" applyFill="1" applyAlignment="1">
      <alignment horizontal="center"/>
    </xf>
    <xf numFmtId="0" fontId="173" fillId="5" borderId="0" xfId="18" applyFont="1" applyFill="1"/>
    <xf numFmtId="176" fontId="136" fillId="49" borderId="0" xfId="12" applyNumberFormat="1" applyFont="1" applyFill="1" applyBorder="1" applyAlignment="1">
      <alignment horizontal="center"/>
    </xf>
    <xf numFmtId="3" fontId="136" fillId="2" borderId="0" xfId="14" applyNumberFormat="1" applyFont="1" applyFill="1" applyAlignment="1">
      <alignment horizontal="center" vertical="center"/>
    </xf>
    <xf numFmtId="3" fontId="153" fillId="3" borderId="9" xfId="13" applyNumberFormat="1" applyFont="1" applyFill="1" applyBorder="1" applyAlignment="1">
      <alignment horizontal="center" vertical="center"/>
    </xf>
    <xf numFmtId="0" fontId="138" fillId="3" borderId="0" xfId="13" applyFont="1" applyFill="1" applyBorder="1"/>
    <xf numFmtId="178" fontId="138" fillId="2" borderId="0" xfId="20" applyNumberFormat="1" applyFont="1" applyFill="1" applyAlignment="1">
      <alignment horizontal="left"/>
    </xf>
    <xf numFmtId="3" fontId="138" fillId="3" borderId="0" xfId="13" applyNumberFormat="1" applyFont="1" applyFill="1" applyAlignment="1">
      <alignment horizontal="center"/>
    </xf>
    <xf numFmtId="3" fontId="138" fillId="3" borderId="9" xfId="14" applyNumberFormat="1" applyFont="1" applyFill="1" applyBorder="1" applyAlignment="1">
      <alignment horizontal="center" vertical="center"/>
    </xf>
    <xf numFmtId="0" fontId="210" fillId="0" borderId="0" xfId="0" applyFont="1" applyAlignment="1">
      <alignment vertical="center"/>
    </xf>
    <xf numFmtId="0" fontId="145" fillId="3" borderId="0" xfId="381" applyFont="1" applyFill="1"/>
    <xf numFmtId="0" fontId="150" fillId="3" borderId="0" xfId="381" applyFont="1" applyFill="1"/>
    <xf numFmtId="3" fontId="145" fillId="3" borderId="97" xfId="0" applyNumberFormat="1" applyFont="1" applyFill="1" applyBorder="1" applyAlignment="1">
      <alignment horizontal="center" wrapText="1"/>
    </xf>
    <xf numFmtId="3" fontId="150" fillId="3" borderId="96" xfId="0" applyNumberFormat="1" applyFont="1" applyFill="1" applyBorder="1" applyAlignment="1">
      <alignment horizontal="center" wrapText="1"/>
    </xf>
    <xf numFmtId="0" fontId="150" fillId="3" borderId="80" xfId="0" applyFont="1" applyFill="1" applyBorder="1" applyAlignment="1">
      <alignment horizontal="center" wrapText="1"/>
    </xf>
    <xf numFmtId="0" fontId="150" fillId="3" borderId="82" xfId="0" applyFont="1" applyFill="1" applyBorder="1" applyAlignment="1">
      <alignment horizontal="center" wrapText="1"/>
    </xf>
    <xf numFmtId="3" fontId="145" fillId="3" borderId="0" xfId="0" applyNumberFormat="1" applyFont="1" applyFill="1" applyAlignment="1">
      <alignment horizontal="center" wrapText="1"/>
    </xf>
    <xf numFmtId="3" fontId="150" fillId="3" borderId="0" xfId="0" applyNumberFormat="1" applyFont="1" applyFill="1" applyAlignment="1">
      <alignment horizontal="center" wrapText="1"/>
    </xf>
    <xf numFmtId="0" fontId="150" fillId="3" borderId="0" xfId="0" applyFont="1" applyFill="1" applyAlignment="1">
      <alignment horizontal="center" wrapText="1"/>
    </xf>
    <xf numFmtId="3" fontId="145" fillId="3" borderId="109" xfId="0" applyNumberFormat="1" applyFont="1" applyFill="1" applyBorder="1" applyAlignment="1">
      <alignment horizontal="center" wrapText="1"/>
    </xf>
    <xf numFmtId="3" fontId="150" fillId="3" borderId="111" xfId="0" applyNumberFormat="1" applyFont="1" applyFill="1" applyBorder="1" applyAlignment="1">
      <alignment horizontal="center" wrapText="1"/>
    </xf>
    <xf numFmtId="0" fontId="150" fillId="3" borderId="112" xfId="0" applyFont="1" applyFill="1" applyBorder="1" applyAlignment="1">
      <alignment horizontal="center" wrapText="1"/>
    </xf>
    <xf numFmtId="3" fontId="145" fillId="3" borderId="112" xfId="0" applyNumberFormat="1" applyFont="1" applyFill="1" applyBorder="1" applyAlignment="1">
      <alignment horizontal="center" wrapText="1"/>
    </xf>
    <xf numFmtId="3" fontId="150" fillId="3" borderId="112" xfId="0" applyNumberFormat="1" applyFont="1" applyFill="1" applyBorder="1" applyAlignment="1">
      <alignment horizontal="center" wrapText="1"/>
    </xf>
    <xf numFmtId="0" fontId="141" fillId="84" borderId="105" xfId="0" applyFont="1" applyFill="1" applyBorder="1" applyAlignment="1">
      <alignment horizontal="center" wrapText="1"/>
    </xf>
    <xf numFmtId="0" fontId="141" fillId="84" borderId="104" xfId="0" applyFont="1" applyFill="1" applyBorder="1" applyAlignment="1">
      <alignment horizontal="center" wrapText="1"/>
    </xf>
    <xf numFmtId="0" fontId="209" fillId="3" borderId="0" xfId="0" applyFont="1" applyFill="1"/>
    <xf numFmtId="3" fontId="136" fillId="3" borderId="1" xfId="0" applyNumberFormat="1" applyFont="1" applyFill="1" applyBorder="1" applyAlignment="1">
      <alignment horizontal="center"/>
    </xf>
    <xf numFmtId="3" fontId="153" fillId="3" borderId="1" xfId="0" applyNumberFormat="1" applyFont="1" applyFill="1" applyBorder="1" applyAlignment="1">
      <alignment horizontal="center"/>
    </xf>
    <xf numFmtId="4" fontId="136" fillId="3" borderId="1" xfId="0" applyNumberFormat="1" applyFont="1" applyFill="1" applyBorder="1" applyAlignment="1">
      <alignment horizontal="center"/>
    </xf>
    <xf numFmtId="176" fontId="153" fillId="3" borderId="116" xfId="0" applyNumberFormat="1" applyFont="1" applyFill="1" applyBorder="1" applyAlignment="1">
      <alignment horizontal="center"/>
    </xf>
    <xf numFmtId="0" fontId="138" fillId="2" borderId="0" xfId="14" applyFont="1" applyFill="1" applyAlignment="1">
      <alignment vertical="center"/>
    </xf>
    <xf numFmtId="0" fontId="113" fillId="3" borderId="0" xfId="0" applyFont="1" applyFill="1" applyAlignment="1">
      <alignment wrapText="1"/>
    </xf>
    <xf numFmtId="0" fontId="113" fillId="3" borderId="0" xfId="0" applyFont="1" applyFill="1" applyAlignment="1">
      <alignment horizontal="center" wrapText="1"/>
    </xf>
    <xf numFmtId="3" fontId="150" fillId="3" borderId="97" xfId="0" applyNumberFormat="1" applyFont="1" applyFill="1" applyBorder="1" applyAlignment="1">
      <alignment horizontal="center" wrapText="1"/>
    </xf>
    <xf numFmtId="0" fontId="141" fillId="84" borderId="117" xfId="0" applyFont="1" applyFill="1" applyBorder="1" applyAlignment="1">
      <alignment wrapText="1"/>
    </xf>
    <xf numFmtId="0" fontId="141" fillId="84" borderId="118" xfId="0" applyFont="1" applyFill="1" applyBorder="1" applyAlignment="1">
      <alignment horizontal="center" wrapText="1"/>
    </xf>
    <xf numFmtId="0" fontId="141" fillId="84" borderId="119" xfId="0" applyFont="1" applyFill="1" applyBorder="1" applyAlignment="1">
      <alignment horizontal="center" wrapText="1"/>
    </xf>
    <xf numFmtId="0" fontId="144" fillId="79" borderId="120" xfId="0" applyFont="1" applyFill="1" applyBorder="1" applyAlignment="1">
      <alignment wrapText="1"/>
    </xf>
    <xf numFmtId="3" fontId="150" fillId="3" borderId="121" xfId="0" applyNumberFormat="1" applyFont="1" applyFill="1" applyBorder="1" applyAlignment="1">
      <alignment horizontal="left"/>
    </xf>
    <xf numFmtId="0" fontId="144" fillId="79" borderId="122" xfId="0" quotePrefix="1" applyFont="1" applyFill="1" applyBorder="1" applyAlignment="1">
      <alignment wrapText="1"/>
    </xf>
    <xf numFmtId="3" fontId="150" fillId="3" borderId="123" xfId="0" applyNumberFormat="1" applyFont="1" applyFill="1" applyBorder="1" applyAlignment="1">
      <alignment horizontal="center" wrapText="1"/>
    </xf>
    <xf numFmtId="0" fontId="144" fillId="79" borderId="124" xfId="0" quotePrefix="1" applyFont="1" applyFill="1" applyBorder="1" applyAlignment="1">
      <alignment wrapText="1"/>
    </xf>
    <xf numFmtId="0" fontId="150" fillId="3" borderId="125" xfId="0" applyFont="1" applyFill="1" applyBorder="1" applyAlignment="1">
      <alignment horizontal="center" wrapText="1"/>
    </xf>
    <xf numFmtId="0" fontId="142" fillId="79" borderId="126" xfId="0" applyFont="1" applyFill="1" applyBorder="1" applyAlignment="1">
      <alignment wrapText="1"/>
    </xf>
    <xf numFmtId="3" fontId="145" fillId="3" borderId="127" xfId="0" applyNumberFormat="1" applyFont="1" applyFill="1" applyBorder="1" applyAlignment="1">
      <alignment horizontal="center" wrapText="1"/>
    </xf>
    <xf numFmtId="3" fontId="145" fillId="3" borderId="128" xfId="0" applyNumberFormat="1" applyFont="1" applyFill="1" applyBorder="1" applyAlignment="1">
      <alignment horizontal="center" wrapText="1"/>
    </xf>
    <xf numFmtId="177" fontId="108" fillId="5" borderId="67" xfId="13" applyNumberFormat="1" applyFont="1" applyFill="1" applyBorder="1" applyAlignment="1">
      <alignment horizontal="center"/>
    </xf>
    <xf numFmtId="3" fontId="183" fillId="3" borderId="0" xfId="18" applyNumberFormat="1" applyFont="1" applyFill="1"/>
    <xf numFmtId="3" fontId="108" fillId="3" borderId="0" xfId="18" applyNumberFormat="1" applyFont="1" applyFill="1"/>
    <xf numFmtId="0" fontId="195" fillId="3" borderId="129" xfId="878" applyFont="1" applyFill="1" applyBorder="1" applyAlignment="1" applyProtection="1">
      <alignment horizontal="center" vertical="center"/>
    </xf>
    <xf numFmtId="0" fontId="131" fillId="3" borderId="0" xfId="878" applyFont="1" applyFill="1" applyBorder="1" applyAlignment="1" applyProtection="1">
      <alignment horizontal="center" vertical="center"/>
    </xf>
    <xf numFmtId="3" fontId="215" fillId="3" borderId="0" xfId="878" applyNumberFormat="1" applyFont="1" applyFill="1" applyBorder="1" applyAlignment="1">
      <alignment horizontal="left"/>
    </xf>
    <xf numFmtId="175" fontId="215" fillId="3" borderId="0" xfId="878" applyNumberFormat="1" applyFont="1" applyFill="1" applyBorder="1" applyAlignment="1">
      <alignment horizontal="left"/>
    </xf>
    <xf numFmtId="175" fontId="215" fillId="3" borderId="0" xfId="881" applyNumberFormat="1" applyFont="1" applyFill="1" applyBorder="1" applyAlignment="1">
      <alignment horizontal="left"/>
    </xf>
    <xf numFmtId="175" fontId="150" fillId="3" borderId="0" xfId="0" applyNumberFormat="1" applyFont="1" applyFill="1"/>
    <xf numFmtId="0" fontId="217" fillId="86" borderId="0" xfId="0" applyFont="1" applyFill="1" applyAlignment="1">
      <alignment horizontal="left" vertical="top" wrapText="1" readingOrder="1"/>
    </xf>
    <xf numFmtId="3" fontId="139" fillId="86" borderId="133" xfId="0" applyNumberFormat="1" applyFont="1" applyFill="1" applyBorder="1" applyAlignment="1">
      <alignment horizontal="right" vertical="top" wrapText="1" readingOrder="1"/>
    </xf>
    <xf numFmtId="3" fontId="139" fillId="86" borderId="0" xfId="0" applyNumberFormat="1" applyFont="1" applyFill="1" applyAlignment="1">
      <alignment horizontal="right" vertical="top" wrapText="1" readingOrder="1"/>
    </xf>
    <xf numFmtId="0" fontId="217" fillId="87" borderId="0" xfId="0" applyFont="1" applyFill="1" applyAlignment="1">
      <alignment horizontal="left" vertical="top" wrapText="1" readingOrder="1"/>
    </xf>
    <xf numFmtId="3" fontId="217" fillId="87" borderId="133" xfId="0" applyNumberFormat="1" applyFont="1" applyFill="1" applyBorder="1" applyAlignment="1">
      <alignment horizontal="right" vertical="top" wrapText="1" readingOrder="1"/>
    </xf>
    <xf numFmtId="3" fontId="217" fillId="87" borderId="0" xfId="0" applyNumberFormat="1" applyFont="1" applyFill="1" applyAlignment="1">
      <alignment horizontal="right" vertical="top" wrapText="1" readingOrder="1"/>
    </xf>
    <xf numFmtId="0" fontId="217" fillId="84" borderId="0" xfId="0" applyFont="1" applyFill="1" applyAlignment="1">
      <alignment horizontal="left" vertical="top" wrapText="1" readingOrder="1"/>
    </xf>
    <xf numFmtId="3" fontId="217" fillId="84" borderId="133" xfId="0" applyNumberFormat="1" applyFont="1" applyFill="1" applyBorder="1" applyAlignment="1">
      <alignment horizontal="right" vertical="top" wrapText="1" readingOrder="1"/>
    </xf>
    <xf numFmtId="3" fontId="139" fillId="84" borderId="0" xfId="0" applyNumberFormat="1" applyFont="1" applyFill="1" applyAlignment="1">
      <alignment horizontal="right" vertical="top" wrapText="1" readingOrder="1"/>
    </xf>
    <xf numFmtId="0" fontId="217" fillId="88" borderId="0" xfId="0" applyFont="1" applyFill="1" applyAlignment="1">
      <alignment horizontal="left" vertical="top" wrapText="1" readingOrder="1"/>
    </xf>
    <xf numFmtId="3" fontId="217" fillId="88" borderId="133" xfId="0" applyNumberFormat="1" applyFont="1" applyFill="1" applyBorder="1" applyAlignment="1">
      <alignment horizontal="right" vertical="top" wrapText="1" readingOrder="1"/>
    </xf>
    <xf numFmtId="0" fontId="217" fillId="47" borderId="0" xfId="0" applyFont="1" applyFill="1" applyAlignment="1">
      <alignment horizontal="left" vertical="top" wrapText="1" readingOrder="1"/>
    </xf>
    <xf numFmtId="3" fontId="217" fillId="47" borderId="133" xfId="0" applyNumberFormat="1" applyFont="1" applyFill="1" applyBorder="1" applyAlignment="1">
      <alignment horizontal="right" vertical="center" wrapText="1" readingOrder="1"/>
    </xf>
    <xf numFmtId="3" fontId="217" fillId="47" borderId="0" xfId="0" applyNumberFormat="1" applyFont="1" applyFill="1" applyAlignment="1">
      <alignment horizontal="right" vertical="center" wrapText="1" readingOrder="1"/>
    </xf>
    <xf numFmtId="0" fontId="220" fillId="3" borderId="134" xfId="0" applyFont="1" applyFill="1" applyBorder="1" applyAlignment="1">
      <alignment horizontal="left" vertical="top" wrapText="1" readingOrder="1"/>
    </xf>
    <xf numFmtId="3" fontId="145" fillId="3" borderId="134" xfId="0" applyNumberFormat="1" applyFont="1" applyFill="1" applyBorder="1" applyAlignment="1">
      <alignment horizontal="right" vertical="center" wrapText="1"/>
    </xf>
    <xf numFmtId="0" fontId="218" fillId="3" borderId="0" xfId="0" applyFont="1" applyFill="1" applyAlignment="1">
      <alignment horizontal="left" vertical="top" wrapText="1" readingOrder="1"/>
    </xf>
    <xf numFmtId="3" fontId="219" fillId="3" borderId="0" xfId="0" applyNumberFormat="1" applyFont="1" applyFill="1" applyAlignment="1">
      <alignment horizontal="right" vertical="top" wrapText="1" readingOrder="1"/>
    </xf>
    <xf numFmtId="0" fontId="220" fillId="3" borderId="0" xfId="0" applyFont="1" applyFill="1" applyAlignment="1">
      <alignment horizontal="left" vertical="top" wrapText="1" readingOrder="1"/>
    </xf>
    <xf numFmtId="3" fontId="145" fillId="3" borderId="0" xfId="0" applyNumberFormat="1" applyFont="1" applyFill="1" applyAlignment="1">
      <alignment horizontal="right" vertical="center" wrapText="1"/>
    </xf>
    <xf numFmtId="0" fontId="221" fillId="3" borderId="0" xfId="0" applyFont="1" applyFill="1" applyAlignment="1">
      <alignment horizontal="right" vertical="top" wrapText="1" readingOrder="1"/>
    </xf>
    <xf numFmtId="3" fontId="222" fillId="3" borderId="0" xfId="0" applyNumberFormat="1" applyFont="1" applyFill="1" applyAlignment="1">
      <alignment horizontal="right" vertical="top" wrapText="1" readingOrder="1"/>
    </xf>
    <xf numFmtId="0" fontId="0" fillId="3" borderId="0" xfId="0" applyFill="1"/>
    <xf numFmtId="0" fontId="0" fillId="3" borderId="0" xfId="0" applyFill="1" applyAlignment="1">
      <alignment horizontal="right"/>
    </xf>
    <xf numFmtId="3" fontId="217" fillId="88" borderId="0" xfId="0" applyNumberFormat="1" applyFont="1" applyFill="1" applyAlignment="1">
      <alignment horizontal="right" vertical="top" wrapText="1" readingOrder="1"/>
    </xf>
    <xf numFmtId="0" fontId="216" fillId="3" borderId="132" xfId="0" applyFont="1" applyFill="1" applyBorder="1" applyAlignment="1">
      <alignment vertical="center" wrapText="1"/>
    </xf>
    <xf numFmtId="0" fontId="129" fillId="3" borderId="0" xfId="0" applyFont="1" applyFill="1" applyAlignment="1">
      <alignment horizontal="right"/>
    </xf>
    <xf numFmtId="0" fontId="129" fillId="0" borderId="0" xfId="0" applyFont="1"/>
    <xf numFmtId="3" fontId="142" fillId="89" borderId="0" xfId="0" applyNumberFormat="1" applyFont="1" applyFill="1" applyAlignment="1">
      <alignment horizontal="right"/>
    </xf>
    <xf numFmtId="3" fontId="175" fillId="3" borderId="0" xfId="381" applyNumberFormat="1" applyFont="1" applyFill="1" applyAlignment="1">
      <alignment horizontal="right"/>
    </xf>
    <xf numFmtId="2" fontId="176" fillId="3" borderId="98" xfId="381" applyNumberFormat="1" applyFont="1" applyFill="1" applyBorder="1" applyAlignment="1">
      <alignment horizontal="right"/>
    </xf>
    <xf numFmtId="176" fontId="176" fillId="3" borderId="0" xfId="381" applyNumberFormat="1" applyFont="1" applyFill="1" applyAlignment="1">
      <alignment horizontal="right"/>
    </xf>
    <xf numFmtId="176" fontId="129" fillId="3" borderId="0" xfId="0" applyNumberFormat="1" applyFont="1" applyFill="1" applyAlignment="1">
      <alignment horizontal="right"/>
    </xf>
    <xf numFmtId="3" fontId="145" fillId="3" borderId="0" xfId="0" applyNumberFormat="1" applyFont="1" applyFill="1" applyAlignment="1">
      <alignment vertical="center" wrapText="1"/>
    </xf>
    <xf numFmtId="0" fontId="178" fillId="3" borderId="98" xfId="381" applyFont="1" applyFill="1" applyBorder="1"/>
    <xf numFmtId="0" fontId="129" fillId="3" borderId="98" xfId="0" applyFont="1" applyFill="1" applyBorder="1" applyAlignment="1">
      <alignment horizontal="right"/>
    </xf>
    <xf numFmtId="0" fontId="144" fillId="0" borderId="0" xfId="381" applyFont="1"/>
    <xf numFmtId="0" fontId="139" fillId="81" borderId="0" xfId="381" applyFont="1" applyFill="1"/>
    <xf numFmtId="0" fontId="176" fillId="0" borderId="0" xfId="381" applyFont="1"/>
    <xf numFmtId="0" fontId="176" fillId="0" borderId="136" xfId="381" applyFont="1" applyBorder="1"/>
    <xf numFmtId="3" fontId="129" fillId="3" borderId="135" xfId="381" applyNumberFormat="1" applyFont="1" applyFill="1" applyBorder="1" applyAlignment="1">
      <alignment horizontal="right"/>
    </xf>
    <xf numFmtId="3" fontId="129" fillId="3" borderId="47" xfId="381" applyNumberFormat="1" applyFont="1" applyFill="1" applyBorder="1" applyAlignment="1">
      <alignment horizontal="right"/>
    </xf>
    <xf numFmtId="3" fontId="180" fillId="3" borderId="135" xfId="381" applyNumberFormat="1" applyFont="1" applyFill="1" applyBorder="1" applyAlignment="1">
      <alignment horizontal="right"/>
    </xf>
    <xf numFmtId="3" fontId="180" fillId="3" borderId="47" xfId="381" applyNumberFormat="1" applyFont="1" applyFill="1" applyBorder="1" applyAlignment="1">
      <alignment horizontal="right"/>
    </xf>
    <xf numFmtId="3" fontId="180" fillId="90" borderId="47" xfId="381" applyNumberFormat="1" applyFont="1" applyFill="1" applyBorder="1" applyAlignment="1">
      <alignment horizontal="right"/>
    </xf>
    <xf numFmtId="3" fontId="176" fillId="3" borderId="135" xfId="381" applyNumberFormat="1" applyFont="1" applyFill="1" applyBorder="1" applyAlignment="1">
      <alignment horizontal="right"/>
    </xf>
    <xf numFmtId="3" fontId="176" fillId="3" borderId="47" xfId="381" applyNumberFormat="1" applyFont="1" applyFill="1" applyBorder="1" applyAlignment="1">
      <alignment horizontal="right"/>
    </xf>
    <xf numFmtId="3" fontId="176" fillId="3" borderId="99" xfId="381" applyNumberFormat="1" applyFont="1" applyFill="1" applyBorder="1" applyAlignment="1">
      <alignment horizontal="right"/>
    </xf>
    <xf numFmtId="3" fontId="176" fillId="3" borderId="136" xfId="381" applyNumberFormat="1" applyFont="1" applyFill="1" applyBorder="1" applyAlignment="1">
      <alignment horizontal="right"/>
    </xf>
    <xf numFmtId="3" fontId="176" fillId="3" borderId="100" xfId="381" applyNumberFormat="1" applyFont="1" applyFill="1" applyBorder="1" applyAlignment="1">
      <alignment horizontal="right"/>
    </xf>
    <xf numFmtId="0" fontId="217" fillId="85" borderId="107" xfId="0" applyFont="1" applyFill="1" applyBorder="1" applyAlignment="1">
      <alignment horizontal="right" vertical="center" wrapText="1" readingOrder="1"/>
    </xf>
    <xf numFmtId="0" fontId="216" fillId="3" borderId="130" xfId="0" applyFont="1" applyFill="1" applyBorder="1" applyAlignment="1">
      <alignment vertical="center" wrapText="1"/>
    </xf>
    <xf numFmtId="3" fontId="153" fillId="3" borderId="0" xfId="13" applyNumberFormat="1" applyFont="1" applyFill="1" applyAlignment="1">
      <alignment horizontal="center" vertical="center"/>
    </xf>
    <xf numFmtId="3" fontId="153" fillId="3" borderId="115" xfId="13" applyNumberFormat="1" applyFont="1" applyFill="1" applyBorder="1" applyAlignment="1">
      <alignment horizontal="center" vertical="center"/>
    </xf>
    <xf numFmtId="3" fontId="153" fillId="3" borderId="13" xfId="13" applyNumberFormat="1" applyFont="1" applyFill="1" applyBorder="1" applyAlignment="1">
      <alignment horizontal="center" vertical="center"/>
    </xf>
    <xf numFmtId="3" fontId="153" fillId="3" borderId="10" xfId="13" applyNumberFormat="1" applyFont="1" applyFill="1" applyBorder="1" applyAlignment="1">
      <alignment horizontal="center" vertical="center"/>
    </xf>
    <xf numFmtId="3" fontId="180" fillId="3" borderId="0" xfId="381" applyNumberFormat="1" applyFont="1" applyFill="1" applyAlignment="1">
      <alignment horizontal="right"/>
    </xf>
    <xf numFmtId="3" fontId="129" fillId="3" borderId="0" xfId="381" applyNumberFormat="1" applyFont="1" applyFill="1" applyAlignment="1">
      <alignment horizontal="right"/>
    </xf>
    <xf numFmtId="3" fontId="150" fillId="3" borderId="135" xfId="381" applyNumberFormat="1" applyFont="1" applyFill="1" applyBorder="1" applyAlignment="1">
      <alignment horizontal="right"/>
    </xf>
    <xf numFmtId="3" fontId="150" fillId="3" borderId="0" xfId="381" applyNumberFormat="1" applyFont="1" applyFill="1" applyAlignment="1">
      <alignment horizontal="right"/>
    </xf>
    <xf numFmtId="3" fontId="211" fillId="3" borderId="135" xfId="381" applyNumberFormat="1" applyFont="1" applyFill="1" applyBorder="1" applyAlignment="1">
      <alignment horizontal="right"/>
    </xf>
    <xf numFmtId="3" fontId="211" fillId="3" borderId="0" xfId="381" applyNumberFormat="1" applyFont="1" applyFill="1" applyAlignment="1">
      <alignment horizontal="right"/>
    </xf>
    <xf numFmtId="3" fontId="153" fillId="3" borderId="0" xfId="381" applyNumberFormat="1" applyFont="1" applyFill="1" applyAlignment="1">
      <alignment horizontal="right"/>
    </xf>
    <xf numFmtId="3" fontId="176" fillId="3" borderId="0" xfId="381" applyNumberFormat="1" applyFont="1" applyFill="1" applyAlignment="1">
      <alignment horizontal="right"/>
    </xf>
    <xf numFmtId="0" fontId="113" fillId="3" borderId="136" xfId="381" applyFont="1" applyFill="1" applyBorder="1"/>
    <xf numFmtId="0" fontId="129" fillId="3" borderId="46" xfId="381" applyFont="1" applyFill="1" applyBorder="1" applyAlignment="1">
      <alignment horizontal="center"/>
    </xf>
    <xf numFmtId="0" fontId="129" fillId="3" borderId="0" xfId="381" applyFont="1" applyFill="1" applyAlignment="1">
      <alignment horizontal="center"/>
    </xf>
    <xf numFmtId="0" fontId="129" fillId="3" borderId="47" xfId="381" applyFont="1" applyFill="1" applyBorder="1" applyAlignment="1">
      <alignment horizontal="center"/>
    </xf>
    <xf numFmtId="0" fontId="180" fillId="91" borderId="0" xfId="381" quotePrefix="1" applyFont="1" applyFill="1"/>
    <xf numFmtId="3" fontId="180" fillId="91" borderId="135" xfId="381" applyNumberFormat="1" applyFont="1" applyFill="1" applyBorder="1" applyAlignment="1">
      <alignment horizontal="right"/>
    </xf>
    <xf numFmtId="3" fontId="180" fillId="91" borderId="0" xfId="381" applyNumberFormat="1" applyFont="1" applyFill="1" applyAlignment="1">
      <alignment horizontal="right"/>
    </xf>
    <xf numFmtId="3" fontId="180" fillId="91" borderId="47" xfId="381" applyNumberFormat="1" applyFont="1" applyFill="1" applyBorder="1" applyAlignment="1">
      <alignment horizontal="right"/>
    </xf>
    <xf numFmtId="3" fontId="180" fillId="90" borderId="0" xfId="381" applyNumberFormat="1" applyFont="1" applyFill="1" applyAlignment="1">
      <alignment horizontal="right"/>
    </xf>
    <xf numFmtId="3" fontId="153" fillId="3" borderId="135" xfId="381" applyNumberFormat="1" applyFont="1" applyFill="1" applyBorder="1" applyAlignment="1">
      <alignment horizontal="right"/>
    </xf>
    <xf numFmtId="0" fontId="129" fillId="3" borderId="138" xfId="381" applyFont="1" applyFill="1" applyBorder="1" applyAlignment="1">
      <alignment horizontal="center"/>
    </xf>
    <xf numFmtId="3" fontId="129" fillId="3" borderId="138" xfId="381" applyNumberFormat="1" applyFont="1" applyFill="1" applyBorder="1" applyAlignment="1">
      <alignment horizontal="right"/>
    </xf>
    <xf numFmtId="3" fontId="180" fillId="3" borderId="138" xfId="381" applyNumberFormat="1" applyFont="1" applyFill="1" applyBorder="1" applyAlignment="1">
      <alignment horizontal="right"/>
    </xf>
    <xf numFmtId="3" fontId="176" fillId="3" borderId="138" xfId="381" applyNumberFormat="1" applyFont="1" applyFill="1" applyBorder="1" applyAlignment="1">
      <alignment horizontal="right"/>
    </xf>
    <xf numFmtId="1" fontId="138" fillId="3" borderId="9" xfId="14" applyNumberFormat="1" applyFont="1" applyFill="1" applyBorder="1" applyAlignment="1">
      <alignment horizontal="center"/>
    </xf>
    <xf numFmtId="3" fontId="138" fillId="2" borderId="9" xfId="14" applyNumberFormat="1" applyFont="1" applyFill="1" applyBorder="1" applyAlignment="1">
      <alignment horizontal="center" vertical="center"/>
    </xf>
    <xf numFmtId="0" fontId="174" fillId="3" borderId="0" xfId="381" applyFont="1" applyFill="1" applyAlignment="1">
      <alignment horizontal="center" wrapText="1"/>
    </xf>
    <xf numFmtId="0" fontId="217" fillId="85" borderId="131" xfId="0" applyFont="1" applyFill="1" applyBorder="1" applyAlignment="1">
      <alignment horizontal="center" vertical="center" wrapText="1" readingOrder="1"/>
    </xf>
    <xf numFmtId="0" fontId="0" fillId="3" borderId="0" xfId="0" applyFill="1" applyAlignment="1">
      <alignment vertical="center"/>
    </xf>
    <xf numFmtId="0" fontId="143" fillId="82" borderId="73" xfId="0" applyFont="1" applyFill="1" applyBorder="1" applyAlignment="1">
      <alignment horizontal="center" wrapText="1"/>
    </xf>
    <xf numFmtId="1" fontId="108" fillId="3" borderId="67" xfId="13" applyNumberFormat="1" applyFont="1" applyFill="1" applyBorder="1" applyAlignment="1">
      <alignment horizontal="center"/>
    </xf>
    <xf numFmtId="0" fontId="225" fillId="2" borderId="67" xfId="13" applyFont="1" applyFill="1" applyBorder="1"/>
    <xf numFmtId="3" fontId="225" fillId="5" borderId="66" xfId="18" applyNumberFormat="1" applyFont="1" applyFill="1" applyBorder="1" applyAlignment="1">
      <alignment horizontal="center"/>
    </xf>
    <xf numFmtId="3" fontId="225" fillId="3" borderId="67" xfId="13" applyNumberFormat="1" applyFont="1" applyFill="1" applyBorder="1" applyAlignment="1">
      <alignment horizontal="center"/>
    </xf>
    <xf numFmtId="0" fontId="224" fillId="2" borderId="0" xfId="13" applyFont="1" applyFill="1" applyBorder="1"/>
    <xf numFmtId="4" fontId="224" fillId="5" borderId="0" xfId="18" applyNumberFormat="1" applyFont="1" applyFill="1" applyAlignment="1">
      <alignment horizontal="center"/>
    </xf>
    <xf numFmtId="4" fontId="224" fillId="3" borderId="0" xfId="13" applyNumberFormat="1" applyFont="1" applyFill="1" applyBorder="1" applyAlignment="1">
      <alignment horizontal="center"/>
    </xf>
    <xf numFmtId="0" fontId="150" fillId="3" borderId="0" xfId="13" applyFont="1" applyFill="1" applyAlignment="1">
      <alignment horizontal="left"/>
    </xf>
    <xf numFmtId="3" fontId="132" fillId="3" borderId="0" xfId="14" applyNumberFormat="1" applyFont="1" applyFill="1" applyAlignment="1">
      <alignment horizontal="center"/>
    </xf>
    <xf numFmtId="219" fontId="132" fillId="5" borderId="0" xfId="14" applyNumberFormat="1" applyFont="1" applyFill="1" applyAlignment="1">
      <alignment horizontal="center"/>
    </xf>
    <xf numFmtId="219" fontId="132" fillId="3" borderId="0" xfId="14" applyNumberFormat="1" applyFont="1" applyFill="1" applyAlignment="1">
      <alignment horizontal="center"/>
    </xf>
    <xf numFmtId="3" fontId="173" fillId="5" borderId="60" xfId="14" applyNumberFormat="1" applyFont="1" applyFill="1" applyBorder="1" applyAlignment="1">
      <alignment horizontal="center"/>
    </xf>
    <xf numFmtId="3" fontId="173" fillId="3" borderId="60" xfId="14" applyNumberFormat="1" applyFont="1" applyFill="1" applyBorder="1" applyAlignment="1">
      <alignment horizontal="center"/>
    </xf>
    <xf numFmtId="0" fontId="132" fillId="3" borderId="0" xfId="18" applyFont="1" applyFill="1" applyAlignment="1">
      <alignment vertical="center"/>
    </xf>
    <xf numFmtId="0" fontId="132" fillId="5" borderId="0" xfId="18" applyFont="1" applyFill="1" applyAlignment="1">
      <alignment vertical="center"/>
    </xf>
    <xf numFmtId="0" fontId="191" fillId="78" borderId="0" xfId="18" applyFont="1" applyFill="1" applyAlignment="1">
      <alignment horizontal="center" vertical="center"/>
    </xf>
    <xf numFmtId="1" fontId="109" fillId="78" borderId="0" xfId="18" applyNumberFormat="1" applyFont="1" applyFill="1" applyAlignment="1">
      <alignment horizontal="center" vertical="center"/>
    </xf>
    <xf numFmtId="1" fontId="109" fillId="47" borderId="0" xfId="18" applyNumberFormat="1" applyFont="1" applyFill="1" applyAlignment="1">
      <alignment horizontal="center" vertical="center"/>
    </xf>
    <xf numFmtId="0" fontId="109" fillId="47" borderId="0" xfId="18" applyFont="1" applyFill="1" applyAlignment="1">
      <alignment vertical="center"/>
    </xf>
    <xf numFmtId="3" fontId="108" fillId="5" borderId="0" xfId="14" applyNumberFormat="1" applyFont="1" applyFill="1" applyAlignment="1">
      <alignment horizontal="center"/>
    </xf>
    <xf numFmtId="3" fontId="108" fillId="3" borderId="0" xfId="14" applyNumberFormat="1" applyFont="1" applyFill="1" applyAlignment="1">
      <alignment horizontal="center"/>
    </xf>
    <xf numFmtId="0" fontId="108" fillId="5" borderId="0" xfId="14" applyFont="1" applyFill="1" applyAlignment="1">
      <alignment horizontal="center"/>
    </xf>
    <xf numFmtId="0" fontId="108" fillId="3" borderId="0" xfId="14" applyFont="1" applyFill="1" applyAlignment="1">
      <alignment horizontal="center"/>
    </xf>
    <xf numFmtId="0" fontId="183" fillId="2" borderId="57" xfId="18" applyFont="1" applyFill="1" applyBorder="1"/>
    <xf numFmtId="3" fontId="183" fillId="3" borderId="58" xfId="14" applyNumberFormat="1" applyFont="1" applyFill="1" applyBorder="1" applyAlignment="1">
      <alignment horizontal="center"/>
    </xf>
    <xf numFmtId="0" fontId="227" fillId="5" borderId="0" xfId="14" applyFont="1" applyFill="1" applyAlignment="1">
      <alignment horizontal="center"/>
    </xf>
    <xf numFmtId="0" fontId="227" fillId="3" borderId="0" xfId="14" applyFont="1" applyFill="1" applyAlignment="1">
      <alignment horizontal="center"/>
    </xf>
    <xf numFmtId="0" fontId="228" fillId="2" borderId="0" xfId="18" quotePrefix="1" applyFont="1" applyFill="1"/>
    <xf numFmtId="0" fontId="183" fillId="5" borderId="0" xfId="14" applyFont="1" applyFill="1" applyAlignment="1">
      <alignment horizontal="center"/>
    </xf>
    <xf numFmtId="0" fontId="229" fillId="5" borderId="0" xfId="14" applyFont="1" applyFill="1" applyAlignment="1">
      <alignment horizontal="center"/>
    </xf>
    <xf numFmtId="0" fontId="229" fillId="3" borderId="0" xfId="14" applyFont="1" applyFill="1" applyAlignment="1">
      <alignment horizontal="center"/>
    </xf>
    <xf numFmtId="0" fontId="183" fillId="3" borderId="0" xfId="14" applyFont="1" applyFill="1" applyAlignment="1">
      <alignment horizontal="center"/>
    </xf>
    <xf numFmtId="0" fontId="111" fillId="2" borderId="0" xfId="13" applyFont="1" applyFill="1"/>
    <xf numFmtId="0" fontId="111" fillId="5" borderId="0" xfId="14" applyFont="1" applyFill="1" applyAlignment="1">
      <alignment horizontal="center"/>
    </xf>
    <xf numFmtId="0" fontId="111" fillId="2" borderId="0" xfId="13" quotePrefix="1" applyFont="1" applyFill="1"/>
    <xf numFmtId="0" fontId="230" fillId="3" borderId="0" xfId="14" applyFont="1" applyFill="1" applyAlignment="1">
      <alignment horizontal="center"/>
    </xf>
    <xf numFmtId="3" fontId="108" fillId="3" borderId="0" xfId="18" applyNumberFormat="1" applyFont="1" applyFill="1" applyAlignment="1">
      <alignment horizontal="center"/>
    </xf>
    <xf numFmtId="3" fontId="111" fillId="5" borderId="0" xfId="14" applyNumberFormat="1" applyFont="1" applyFill="1" applyAlignment="1">
      <alignment horizontal="center"/>
    </xf>
    <xf numFmtId="0" fontId="111" fillId="3" borderId="0" xfId="14" applyFont="1" applyFill="1" applyAlignment="1">
      <alignment horizontal="center"/>
    </xf>
    <xf numFmtId="3" fontId="183" fillId="3" borderId="0" xfId="14" applyNumberFormat="1" applyFont="1" applyFill="1" applyAlignment="1">
      <alignment horizontal="center"/>
    </xf>
    <xf numFmtId="1" fontId="108" fillId="5" borderId="0" xfId="18" applyNumberFormat="1" applyFont="1" applyFill="1" applyAlignment="1">
      <alignment horizontal="center"/>
    </xf>
    <xf numFmtId="1" fontId="108" fillId="3" borderId="0" xfId="18" applyNumberFormat="1" applyFont="1" applyFill="1" applyAlignment="1">
      <alignment horizontal="center"/>
    </xf>
    <xf numFmtId="0" fontId="108" fillId="3" borderId="0" xfId="18" applyFont="1" applyFill="1" applyAlignment="1">
      <alignment horizontal="center"/>
    </xf>
    <xf numFmtId="0" fontId="108" fillId="5" borderId="0" xfId="18" applyFont="1" applyFill="1" applyAlignment="1">
      <alignment horizontal="center"/>
    </xf>
    <xf numFmtId="3" fontId="183" fillId="5" borderId="58" xfId="14" applyNumberFormat="1" applyFont="1" applyFill="1" applyBorder="1" applyAlignment="1">
      <alignment horizontal="center"/>
    </xf>
    <xf numFmtId="0" fontId="231" fillId="3" borderId="0" xfId="14" applyFont="1" applyFill="1" applyAlignment="1">
      <alignment horizontal="center"/>
    </xf>
    <xf numFmtId="0" fontId="160" fillId="84" borderId="0" xfId="381" applyFont="1" applyFill="1"/>
    <xf numFmtId="0" fontId="160" fillId="80" borderId="0" xfId="381" applyFont="1" applyFill="1"/>
    <xf numFmtId="0" fontId="160" fillId="83" borderId="0" xfId="381" applyFont="1" applyFill="1"/>
    <xf numFmtId="0" fontId="160" fillId="81" borderId="0" xfId="381" applyFont="1" applyFill="1"/>
    <xf numFmtId="0" fontId="232" fillId="47" borderId="0" xfId="18" applyFont="1" applyFill="1"/>
    <xf numFmtId="0" fontId="143" fillId="81" borderId="94" xfId="0" applyFont="1" applyFill="1" applyBorder="1" applyAlignment="1">
      <alignment horizontal="center" vertical="center" wrapText="1"/>
    </xf>
    <xf numFmtId="0" fontId="150" fillId="3" borderId="47" xfId="0" applyFont="1" applyFill="1" applyBorder="1" applyAlignment="1">
      <alignment horizontal="center" vertical="center" wrapText="1"/>
    </xf>
    <xf numFmtId="3" fontId="150" fillId="3" borderId="47" xfId="0" applyNumberFormat="1" applyFont="1" applyFill="1" applyBorder="1" applyAlignment="1">
      <alignment horizontal="center" vertical="center" wrapText="1"/>
    </xf>
    <xf numFmtId="3" fontId="150" fillId="3" borderId="113" xfId="0" applyNumberFormat="1" applyFont="1" applyFill="1" applyBorder="1" applyAlignment="1">
      <alignment horizontal="center" wrapText="1"/>
    </xf>
    <xf numFmtId="0" fontId="153" fillId="3" borderId="0" xfId="13" quotePrefix="1" applyFont="1" applyFill="1" applyAlignment="1">
      <alignment horizontal="right"/>
    </xf>
    <xf numFmtId="0" fontId="153" fillId="3" borderId="0" xfId="13" quotePrefix="1" applyFont="1" applyFill="1" applyBorder="1" applyAlignment="1">
      <alignment horizontal="right"/>
    </xf>
    <xf numFmtId="0" fontId="153" fillId="3" borderId="0" xfId="13" quotePrefix="1" applyFont="1" applyFill="1" applyBorder="1" applyAlignment="1">
      <alignment horizontal="right" vertical="center"/>
    </xf>
    <xf numFmtId="0" fontId="153" fillId="3" borderId="13" xfId="13" quotePrefix="1" applyFont="1" applyFill="1" applyBorder="1" applyAlignment="1">
      <alignment horizontal="right"/>
    </xf>
    <xf numFmtId="0" fontId="136" fillId="3" borderId="115" xfId="13" quotePrefix="1" applyFont="1" applyFill="1" applyBorder="1" applyAlignment="1">
      <alignment horizontal="center"/>
    </xf>
    <xf numFmtId="0" fontId="146" fillId="79" borderId="0" xfId="0" applyFont="1" applyFill="1" applyAlignment="1">
      <alignment wrapText="1"/>
    </xf>
    <xf numFmtId="3" fontId="148" fillId="79" borderId="0" xfId="0" applyNumberFormat="1" applyFont="1" applyFill="1" applyAlignment="1">
      <alignment horizontal="right" wrapText="1"/>
    </xf>
    <xf numFmtId="3" fontId="148" fillId="79" borderId="0" xfId="0" applyNumberFormat="1" applyFont="1" applyFill="1" applyAlignment="1">
      <alignment wrapText="1"/>
    </xf>
    <xf numFmtId="3" fontId="149" fillId="79" borderId="0" xfId="0" applyNumberFormat="1" applyFont="1" applyFill="1" applyAlignment="1">
      <alignment wrapText="1"/>
    </xf>
    <xf numFmtId="0" fontId="147" fillId="79" borderId="0" xfId="0" applyFont="1" applyFill="1" applyAlignment="1">
      <alignment wrapText="1"/>
    </xf>
    <xf numFmtId="3" fontId="148" fillId="79" borderId="0" xfId="0" applyNumberFormat="1" applyFont="1" applyFill="1" applyAlignment="1">
      <alignment horizontal="center" wrapText="1"/>
    </xf>
    <xf numFmtId="3" fontId="149" fillId="79" borderId="0" xfId="0" applyNumberFormat="1" applyFont="1" applyFill="1" applyAlignment="1">
      <alignment horizontal="center" wrapText="1"/>
    </xf>
    <xf numFmtId="3" fontId="146" fillId="79" borderId="0" xfId="0" applyNumberFormat="1" applyFont="1" applyFill="1" applyAlignment="1">
      <alignment horizontal="center" wrapText="1"/>
    </xf>
    <xf numFmtId="0" fontId="147" fillId="79" borderId="0" xfId="0" quotePrefix="1" applyFont="1" applyFill="1" applyAlignment="1">
      <alignment horizontal="center" wrapText="1"/>
    </xf>
    <xf numFmtId="3" fontId="147" fillId="79" borderId="0" xfId="0" quotePrefix="1" applyNumberFormat="1" applyFont="1" applyFill="1" applyAlignment="1">
      <alignment horizontal="center" wrapText="1"/>
    </xf>
    <xf numFmtId="0" fontId="233" fillId="0" borderId="75" xfId="0" applyFont="1" applyBorder="1"/>
    <xf numFmtId="3" fontId="233" fillId="79" borderId="76" xfId="0" applyNumberFormat="1" applyFont="1" applyFill="1" applyBorder="1" applyAlignment="1">
      <alignment horizontal="center" wrapText="1"/>
    </xf>
    <xf numFmtId="3" fontId="233" fillId="79" borderId="76" xfId="0" applyNumberFormat="1" applyFont="1" applyFill="1" applyBorder="1" applyAlignment="1">
      <alignment wrapText="1"/>
    </xf>
    <xf numFmtId="0" fontId="233" fillId="79" borderId="76" xfId="0" applyFont="1" applyFill="1" applyBorder="1" applyAlignment="1">
      <alignment wrapText="1"/>
    </xf>
    <xf numFmtId="0" fontId="233" fillId="0" borderId="77" xfId="0" applyFont="1" applyBorder="1" applyAlignment="1">
      <alignment horizontal="left"/>
    </xf>
    <xf numFmtId="3" fontId="149" fillId="79" borderId="0" xfId="0" applyNumberFormat="1" applyFont="1" applyFill="1" applyAlignment="1">
      <alignment horizontal="right" wrapText="1"/>
    </xf>
    <xf numFmtId="0" fontId="233" fillId="79" borderId="76" xfId="0" applyFont="1" applyFill="1" applyBorder="1" applyAlignment="1">
      <alignment horizontal="right" wrapText="1"/>
    </xf>
    <xf numFmtId="0" fontId="113" fillId="82" borderId="72" xfId="0" applyFont="1" applyFill="1" applyBorder="1"/>
    <xf numFmtId="0" fontId="233" fillId="0" borderId="78" xfId="0" applyFont="1" applyBorder="1"/>
    <xf numFmtId="3" fontId="233" fillId="79" borderId="0" xfId="0" applyNumberFormat="1" applyFont="1" applyFill="1" applyAlignment="1">
      <alignment horizontal="center" wrapText="1"/>
    </xf>
    <xf numFmtId="3" fontId="233" fillId="79" borderId="0" xfId="0" applyNumberFormat="1" applyFont="1" applyFill="1" applyAlignment="1">
      <alignment wrapText="1"/>
    </xf>
    <xf numFmtId="0" fontId="233" fillId="79" borderId="0" xfId="0" applyFont="1" applyFill="1" applyAlignment="1">
      <alignment wrapText="1"/>
    </xf>
    <xf numFmtId="0" fontId="233" fillId="79" borderId="0" xfId="0" applyFont="1" applyFill="1" applyAlignment="1">
      <alignment horizontal="right" wrapText="1"/>
    </xf>
    <xf numFmtId="0" fontId="233" fillId="0" borderId="79" xfId="0" applyFont="1" applyBorder="1" applyAlignment="1">
      <alignment horizontal="left"/>
    </xf>
    <xf numFmtId="2" fontId="150" fillId="3" borderId="0" xfId="0" applyNumberFormat="1" applyFont="1" applyFill="1" applyAlignment="1">
      <alignment vertical="center" wrapText="1"/>
    </xf>
    <xf numFmtId="0" fontId="150" fillId="3" borderId="0" xfId="0" applyFont="1" applyFill="1" applyAlignment="1">
      <alignment vertical="center" wrapText="1"/>
    </xf>
    <xf numFmtId="0" fontId="150" fillId="3" borderId="47" xfId="0" applyFont="1" applyFill="1" applyBorder="1" applyAlignment="1">
      <alignment vertical="center" wrapText="1"/>
    </xf>
    <xf numFmtId="0" fontId="143" fillId="81" borderId="143" xfId="0" applyFont="1" applyFill="1" applyBorder="1" applyAlignment="1">
      <alignment vertical="center" wrapText="1"/>
    </xf>
    <xf numFmtId="0" fontId="142" fillId="3" borderId="135" xfId="0" applyFont="1" applyFill="1" applyBorder="1" applyAlignment="1">
      <alignment vertical="center" wrapText="1"/>
    </xf>
    <xf numFmtId="0" fontId="150" fillId="3" borderId="0" xfId="0" applyFont="1" applyFill="1" applyAlignment="1">
      <alignment horizontal="right" vertical="center" wrapText="1"/>
    </xf>
    <xf numFmtId="3" fontId="150" fillId="3" borderId="0" xfId="0" applyNumberFormat="1" applyFont="1" applyFill="1" applyAlignment="1">
      <alignment horizontal="center" vertical="center"/>
    </xf>
    <xf numFmtId="4" fontId="150" fillId="3" borderId="0" xfId="0" applyNumberFormat="1" applyFont="1" applyFill="1" applyAlignment="1">
      <alignment horizontal="center"/>
    </xf>
    <xf numFmtId="3" fontId="150" fillId="3" borderId="81" xfId="0" applyNumberFormat="1" applyFont="1" applyFill="1" applyBorder="1" applyAlignment="1">
      <alignment horizontal="center" wrapText="1"/>
    </xf>
    <xf numFmtId="0" fontId="142" fillId="79" borderId="145" xfId="0" applyFont="1" applyFill="1" applyBorder="1" applyAlignment="1">
      <alignment wrapText="1"/>
    </xf>
    <xf numFmtId="0" fontId="142" fillId="79" borderId="135" xfId="0" applyFont="1" applyFill="1" applyBorder="1" applyAlignment="1">
      <alignment wrapText="1"/>
    </xf>
    <xf numFmtId="0" fontId="136" fillId="3" borderId="47" xfId="0" applyFont="1" applyFill="1" applyBorder="1"/>
    <xf numFmtId="0" fontId="144" fillId="79" borderId="81" xfId="0" applyFont="1" applyFill="1" applyBorder="1" applyAlignment="1">
      <alignment horizontal="center" wrapText="1"/>
    </xf>
    <xf numFmtId="0" fontId="141" fillId="82" borderId="72" xfId="0" applyFont="1" applyFill="1" applyBorder="1"/>
    <xf numFmtId="0" fontId="146" fillId="79" borderId="84" xfId="0" applyFont="1" applyFill="1" applyBorder="1" applyAlignment="1">
      <alignment vertical="center" wrapText="1"/>
    </xf>
    <xf numFmtId="0" fontId="149" fillId="79" borderId="0" xfId="0" applyFont="1" applyFill="1"/>
    <xf numFmtId="0" fontId="149" fillId="3" borderId="0" xfId="0" applyFont="1" applyFill="1"/>
    <xf numFmtId="0" fontId="142" fillId="3" borderId="145" xfId="0" applyFont="1" applyFill="1" applyBorder="1" applyAlignment="1">
      <alignment vertical="center" wrapText="1"/>
    </xf>
    <xf numFmtId="0" fontId="142" fillId="3" borderId="135" xfId="0" applyFont="1" applyFill="1" applyBorder="1" applyAlignment="1">
      <alignment horizontal="left" vertical="center" wrapText="1"/>
    </xf>
    <xf numFmtId="0" fontId="142" fillId="79" borderId="145" xfId="0" applyFont="1" applyFill="1" applyBorder="1" applyAlignment="1">
      <alignment horizontal="left" wrapText="1"/>
    </xf>
    <xf numFmtId="176" fontId="150" fillId="3" borderId="0" xfId="0" applyNumberFormat="1" applyFont="1" applyFill="1" applyAlignment="1">
      <alignment horizontal="right" vertical="center" wrapText="1"/>
    </xf>
    <xf numFmtId="0" fontId="160" fillId="81" borderId="8" xfId="13" applyFont="1" applyFill="1" applyBorder="1" applyAlignment="1">
      <alignment horizontal="center" vertical="center"/>
    </xf>
    <xf numFmtId="0" fontId="160" fillId="81" borderId="0" xfId="13" applyFont="1" applyFill="1" applyBorder="1" applyAlignment="1">
      <alignment horizontal="center" vertical="center"/>
    </xf>
    <xf numFmtId="0" fontId="154" fillId="3" borderId="9" xfId="13" applyFont="1" applyFill="1" applyBorder="1" applyAlignment="1">
      <alignment horizontal="center"/>
    </xf>
    <xf numFmtId="0" fontId="113" fillId="3" borderId="9" xfId="0" applyFont="1" applyFill="1" applyBorder="1"/>
    <xf numFmtId="3" fontId="136" fillId="3" borderId="98" xfId="13" applyNumberFormat="1" applyFont="1" applyFill="1" applyBorder="1" applyAlignment="1">
      <alignment vertical="center"/>
    </xf>
    <xf numFmtId="3" fontId="136" fillId="3" borderId="147" xfId="13" applyNumberFormat="1" applyFont="1" applyFill="1" applyBorder="1" applyAlignment="1">
      <alignment horizontal="center" vertical="center"/>
    </xf>
    <xf numFmtId="3" fontId="136" fillId="3" borderId="98" xfId="13" applyNumberFormat="1" applyFont="1" applyFill="1" applyBorder="1" applyAlignment="1">
      <alignment horizontal="center" vertical="center"/>
    </xf>
    <xf numFmtId="0" fontId="153" fillId="2" borderId="0" xfId="14" applyFont="1" applyFill="1" applyAlignment="1">
      <alignment horizontal="center"/>
    </xf>
    <xf numFmtId="3" fontId="153" fillId="3" borderId="19" xfId="14" applyNumberFormat="1" applyFont="1" applyFill="1" applyBorder="1" applyAlignment="1">
      <alignment horizontal="center" vertical="center"/>
    </xf>
    <xf numFmtId="3" fontId="153" fillId="3" borderId="9" xfId="14" quotePrefix="1" applyNumberFormat="1" applyFont="1" applyFill="1" applyBorder="1" applyAlignment="1">
      <alignment horizontal="center"/>
    </xf>
    <xf numFmtId="0" fontId="136" fillId="3" borderId="9" xfId="14" applyFont="1" applyFill="1" applyBorder="1" applyAlignment="1">
      <alignment horizontal="center"/>
    </xf>
    <xf numFmtId="0" fontId="155" fillId="3" borderId="2" xfId="13" applyFont="1" applyFill="1" applyBorder="1" applyAlignment="1">
      <alignment vertical="center" wrapText="1"/>
    </xf>
    <xf numFmtId="0" fontId="155" fillId="3" borderId="9" xfId="13" applyFont="1" applyFill="1" applyBorder="1" applyAlignment="1">
      <alignment horizontal="left" vertical="center"/>
    </xf>
    <xf numFmtId="0" fontId="155" fillId="3" borderId="0" xfId="13" applyFont="1" applyFill="1" applyBorder="1" applyAlignment="1">
      <alignment horizontal="left" vertical="center"/>
    </xf>
    <xf numFmtId="0" fontId="155" fillId="3" borderId="149" xfId="13" applyFont="1" applyFill="1" applyBorder="1" applyAlignment="1">
      <alignment horizontal="left" vertical="center"/>
    </xf>
    <xf numFmtId="0" fontId="154" fillId="3" borderId="148" xfId="13" applyFont="1" applyFill="1" applyBorder="1" applyAlignment="1">
      <alignment horizontal="center"/>
    </xf>
    <xf numFmtId="0" fontId="138" fillId="3" borderId="150" xfId="13" applyFont="1" applyFill="1" applyBorder="1" applyAlignment="1">
      <alignment vertical="center"/>
    </xf>
    <xf numFmtId="3" fontId="138" fillId="3" borderId="151" xfId="13" applyNumberFormat="1" applyFont="1" applyFill="1" applyBorder="1" applyAlignment="1">
      <alignment horizontal="center" vertical="center"/>
    </xf>
    <xf numFmtId="3" fontId="138" fillId="3" borderId="150" xfId="13" applyNumberFormat="1" applyFont="1" applyFill="1" applyBorder="1" applyAlignment="1">
      <alignment horizontal="center" vertical="center"/>
    </xf>
    <xf numFmtId="0" fontId="136" fillId="3" borderId="2" xfId="13" applyFont="1" applyFill="1" applyBorder="1" applyAlignment="1">
      <alignment vertical="center"/>
    </xf>
    <xf numFmtId="0" fontId="139" fillId="83" borderId="0" xfId="14" applyFont="1" applyFill="1" applyAlignment="1">
      <alignment vertical="center"/>
    </xf>
    <xf numFmtId="0" fontId="153" fillId="3" borderId="2" xfId="13" quotePrefix="1" applyFont="1" applyFill="1" applyBorder="1" applyAlignment="1">
      <alignment vertical="center"/>
    </xf>
    <xf numFmtId="3" fontId="153" fillId="3" borderId="14" xfId="13" applyNumberFormat="1" applyFont="1" applyFill="1" applyBorder="1" applyAlignment="1">
      <alignment horizontal="center" vertical="center"/>
    </xf>
    <xf numFmtId="3" fontId="153" fillId="3" borderId="2" xfId="13" applyNumberFormat="1" applyFont="1" applyFill="1" applyBorder="1" applyAlignment="1">
      <alignment horizontal="center" vertical="center"/>
    </xf>
    <xf numFmtId="1" fontId="150" fillId="3" borderId="47" xfId="0" applyNumberFormat="1" applyFont="1" applyFill="1" applyBorder="1" applyAlignment="1">
      <alignment horizontal="center" vertical="center" wrapText="1"/>
    </xf>
    <xf numFmtId="0" fontId="150" fillId="3" borderId="0" xfId="0" applyFont="1" applyFill="1" applyAlignment="1">
      <alignment horizontal="left"/>
    </xf>
    <xf numFmtId="0" fontId="150" fillId="79" borderId="0" xfId="0" applyFont="1" applyFill="1" applyAlignment="1">
      <alignment wrapText="1"/>
    </xf>
    <xf numFmtId="0" fontId="190" fillId="3" borderId="0" xfId="0" applyFont="1" applyFill="1"/>
    <xf numFmtId="174" fontId="136" fillId="3" borderId="0" xfId="12" applyNumberFormat="1" applyFont="1" applyFill="1"/>
    <xf numFmtId="0" fontId="154" fillId="47" borderId="1" xfId="0" applyFont="1" applyFill="1" applyBorder="1" applyAlignment="1">
      <alignment horizontal="center" vertical="center"/>
    </xf>
    <xf numFmtId="3" fontId="136" fillId="49" borderId="1" xfId="0" applyNumberFormat="1" applyFont="1" applyFill="1" applyBorder="1" applyAlignment="1">
      <alignment horizontal="center"/>
    </xf>
    <xf numFmtId="3" fontId="153" fillId="49" borderId="1" xfId="0" applyNumberFormat="1" applyFont="1" applyFill="1" applyBorder="1" applyAlignment="1">
      <alignment horizontal="center"/>
    </xf>
    <xf numFmtId="4" fontId="136" fillId="49" borderId="1" xfId="0" applyNumberFormat="1" applyFont="1" applyFill="1" applyBorder="1" applyAlignment="1">
      <alignment horizontal="center"/>
    </xf>
    <xf numFmtId="176" fontId="136" fillId="49" borderId="1" xfId="12" applyNumberFormat="1" applyFont="1" applyFill="1" applyBorder="1" applyAlignment="1">
      <alignment horizontal="center"/>
    </xf>
    <xf numFmtId="176" fontId="153" fillId="49" borderId="1" xfId="12" applyNumberFormat="1" applyFont="1" applyFill="1" applyBorder="1" applyAlignment="1">
      <alignment horizontal="center"/>
    </xf>
    <xf numFmtId="176" fontId="136" fillId="49" borderId="20" xfId="0" applyNumberFormat="1" applyFont="1" applyFill="1" applyBorder="1" applyAlignment="1">
      <alignment horizontal="center"/>
    </xf>
    <xf numFmtId="0" fontId="154" fillId="47" borderId="6" xfId="0" applyFont="1" applyFill="1" applyBorder="1" applyAlignment="1">
      <alignment horizontal="center"/>
    </xf>
    <xf numFmtId="0" fontId="153" fillId="3" borderId="6" xfId="0" applyFont="1" applyFill="1" applyBorder="1" applyAlignment="1">
      <alignment horizontal="center"/>
    </xf>
    <xf numFmtId="0" fontId="153" fillId="3" borderId="16" xfId="0" applyFont="1" applyFill="1" applyBorder="1" applyAlignment="1">
      <alignment horizontal="center"/>
    </xf>
    <xf numFmtId="176" fontId="136" fillId="3" borderId="20" xfId="0" applyNumberFormat="1" applyFont="1" applyFill="1" applyBorder="1" applyAlignment="1">
      <alignment horizontal="center"/>
    </xf>
    <xf numFmtId="0" fontId="145" fillId="79" borderId="146" xfId="0" applyFont="1" applyFill="1" applyBorder="1" applyAlignment="1">
      <alignment wrapText="1"/>
    </xf>
    <xf numFmtId="0" fontId="150" fillId="3" borderId="142" xfId="0" applyFont="1" applyFill="1" applyBorder="1" applyAlignment="1">
      <alignment horizontal="center" vertical="center" wrapText="1"/>
    </xf>
    <xf numFmtId="0" fontId="144" fillId="79" borderId="47" xfId="0" applyFont="1" applyFill="1" applyBorder="1" applyAlignment="1">
      <alignment wrapText="1"/>
    </xf>
    <xf numFmtId="0" fontId="145" fillId="79" borderId="135" xfId="0" applyFont="1" applyFill="1" applyBorder="1" applyAlignment="1">
      <alignment wrapText="1"/>
    </xf>
    <xf numFmtId="0" fontId="145" fillId="3" borderId="145" xfId="0" applyFont="1" applyFill="1" applyBorder="1" applyAlignment="1">
      <alignment vertical="center" wrapText="1"/>
    </xf>
    <xf numFmtId="0" fontId="168" fillId="3" borderId="81" xfId="0" applyFont="1" applyFill="1" applyBorder="1" applyAlignment="1">
      <alignment horizontal="center" wrapText="1"/>
    </xf>
    <xf numFmtId="0" fontId="236" fillId="79" borderId="103" xfId="0" applyFont="1" applyFill="1" applyBorder="1" applyAlignment="1">
      <alignment wrapText="1"/>
    </xf>
    <xf numFmtId="0" fontId="237" fillId="84" borderId="0" xfId="13" applyFont="1" applyFill="1" applyAlignment="1">
      <alignment horizontal="left" vertical="center" wrapText="1"/>
    </xf>
    <xf numFmtId="0" fontId="237" fillId="84" borderId="8" xfId="13" applyFont="1" applyFill="1" applyBorder="1" applyAlignment="1">
      <alignment horizontal="center" vertical="center"/>
    </xf>
    <xf numFmtId="0" fontId="237" fillId="84" borderId="0" xfId="13" applyFont="1" applyFill="1" applyAlignment="1">
      <alignment horizontal="center" vertical="center"/>
    </xf>
    <xf numFmtId="0" fontId="237" fillId="82" borderId="9" xfId="13" applyFont="1" applyFill="1" applyBorder="1" applyAlignment="1">
      <alignment horizontal="center" vertical="center"/>
    </xf>
    <xf numFmtId="0" fontId="237" fillId="82" borderId="0" xfId="13" applyFont="1" applyFill="1" applyBorder="1" applyAlignment="1">
      <alignment horizontal="center" vertical="center"/>
    </xf>
    <xf numFmtId="0" fontId="237" fillId="82" borderId="0" xfId="13" applyFont="1" applyFill="1" applyAlignment="1">
      <alignment horizontal="left" vertical="center"/>
    </xf>
    <xf numFmtId="0" fontId="237" fillId="83" borderId="8" xfId="14" applyFont="1" applyFill="1" applyBorder="1" applyAlignment="1">
      <alignment horizontal="center" vertical="center"/>
    </xf>
    <xf numFmtId="0" fontId="237" fillId="83" borderId="0" xfId="14" applyFont="1" applyFill="1" applyAlignment="1">
      <alignment horizontal="center" vertical="center"/>
    </xf>
    <xf numFmtId="0" fontId="237" fillId="83" borderId="0" xfId="14" applyFont="1" applyFill="1" applyAlignment="1">
      <alignment vertical="center"/>
    </xf>
    <xf numFmtId="0" fontId="113" fillId="79" borderId="0" xfId="0" applyFont="1" applyFill="1" applyAlignment="1">
      <alignment vertical="center"/>
    </xf>
    <xf numFmtId="0" fontId="237" fillId="81" borderId="0" xfId="13" applyFont="1" applyFill="1" applyAlignment="1">
      <alignment horizontal="left" vertical="center"/>
    </xf>
    <xf numFmtId="0" fontId="237" fillId="81" borderId="8" xfId="13" applyFont="1" applyFill="1" applyBorder="1" applyAlignment="1">
      <alignment horizontal="center" vertical="center"/>
    </xf>
    <xf numFmtId="0" fontId="237" fillId="81" borderId="0" xfId="13" applyFont="1" applyFill="1" applyBorder="1" applyAlignment="1">
      <alignment horizontal="center" vertical="center"/>
    </xf>
    <xf numFmtId="0" fontId="239" fillId="78" borderId="0" xfId="14" applyFont="1" applyFill="1"/>
    <xf numFmtId="0" fontId="237" fillId="78" borderId="8" xfId="14" applyFont="1" applyFill="1" applyBorder="1" applyAlignment="1">
      <alignment horizontal="center" vertical="center"/>
    </xf>
    <xf numFmtId="0" fontId="237" fillId="78" borderId="19" xfId="14" applyFont="1" applyFill="1" applyBorder="1" applyAlignment="1">
      <alignment horizontal="center" vertical="center"/>
    </xf>
    <xf numFmtId="0" fontId="237" fillId="78" borderId="0" xfId="14" applyFont="1" applyFill="1" applyAlignment="1">
      <alignment horizontal="center" vertical="center"/>
    </xf>
    <xf numFmtId="0" fontId="223" fillId="85" borderId="0" xfId="0" applyFont="1" applyFill="1" applyAlignment="1">
      <alignment horizontal="center" vertical="center" wrapText="1" readingOrder="1"/>
    </xf>
    <xf numFmtId="0" fontId="206" fillId="3" borderId="87" xfId="0" applyFont="1" applyFill="1" applyBorder="1" applyAlignment="1">
      <alignment horizontal="center"/>
    </xf>
    <xf numFmtId="0" fontId="206" fillId="3" borderId="70" xfId="0" applyFont="1" applyFill="1" applyBorder="1" applyAlignment="1">
      <alignment horizontal="center"/>
    </xf>
    <xf numFmtId="0" fontId="206" fillId="3" borderId="88" xfId="0" applyFont="1" applyFill="1" applyBorder="1" applyAlignment="1">
      <alignment horizontal="center"/>
    </xf>
    <xf numFmtId="0" fontId="130" fillId="3" borderId="0" xfId="0" applyFont="1" applyFill="1" applyAlignment="1">
      <alignment horizontal="center" vertical="center" textRotation="90" wrapText="1"/>
    </xf>
    <xf numFmtId="0" fontId="124" fillId="3" borderId="0" xfId="0" applyFont="1" applyFill="1" applyAlignment="1">
      <alignment horizontal="center" vertical="center" textRotation="90" wrapText="1"/>
    </xf>
    <xf numFmtId="0" fontId="117" fillId="3" borderId="0" xfId="0" applyFont="1" applyFill="1" applyAlignment="1">
      <alignment horizontal="left"/>
    </xf>
    <xf numFmtId="0" fontId="205" fillId="0" borderId="0" xfId="0" applyFont="1" applyAlignment="1">
      <alignment horizontal="left" vertical="center" wrapText="1"/>
    </xf>
    <xf numFmtId="0" fontId="118" fillId="6" borderId="0" xfId="13" applyFont="1" applyFill="1" applyAlignment="1">
      <alignment horizontal="center" vertical="center" wrapText="1"/>
    </xf>
    <xf numFmtId="0" fontId="118" fillId="6" borderId="0" xfId="13" applyFont="1" applyFill="1" applyBorder="1" applyAlignment="1">
      <alignment horizontal="center" vertical="center" wrapText="1"/>
    </xf>
    <xf numFmtId="0" fontId="139" fillId="47" borderId="0" xfId="0" applyFont="1" applyFill="1" applyAlignment="1">
      <alignment horizontal="center" vertical="center"/>
    </xf>
    <xf numFmtId="0" fontId="234" fillId="81" borderId="0" xfId="0" applyFont="1" applyFill="1" applyAlignment="1">
      <alignment horizontal="center" vertical="center"/>
    </xf>
    <xf numFmtId="0" fontId="143" fillId="81" borderId="94" xfId="0" applyFont="1" applyFill="1" applyBorder="1" applyAlignment="1">
      <alignment horizontal="center" vertical="center" wrapText="1"/>
    </xf>
    <xf numFmtId="3" fontId="150" fillId="3" borderId="0" xfId="0" applyNumberFormat="1" applyFont="1" applyFill="1" applyAlignment="1">
      <alignment horizontal="center" vertical="center" wrapText="1"/>
    </xf>
    <xf numFmtId="0" fontId="141" fillId="83" borderId="145" xfId="0" applyFont="1" applyFill="1" applyBorder="1" applyAlignment="1">
      <alignment horizontal="center" vertical="center"/>
    </xf>
    <xf numFmtId="0" fontId="141" fillId="83" borderId="47" xfId="0" applyFont="1" applyFill="1" applyBorder="1" applyAlignment="1">
      <alignment horizontal="center" vertical="center"/>
    </xf>
    <xf numFmtId="0" fontId="149" fillId="79" borderId="0" xfId="0" applyFont="1" applyFill="1" applyAlignment="1">
      <alignment horizontal="center" wrapText="1"/>
    </xf>
    <xf numFmtId="0" fontId="149" fillId="79" borderId="79" xfId="0" applyFont="1" applyFill="1" applyBorder="1" applyAlignment="1">
      <alignment horizontal="center" wrapText="1"/>
    </xf>
    <xf numFmtId="0" fontId="138" fillId="79" borderId="135" xfId="0" applyFont="1" applyFill="1" applyBorder="1" applyAlignment="1">
      <alignment horizontal="center" vertical="center" wrapText="1"/>
    </xf>
    <xf numFmtId="0" fontId="138" fillId="79" borderId="0" xfId="0" applyFont="1" applyFill="1" applyAlignment="1">
      <alignment horizontal="center" vertical="center" wrapText="1"/>
    </xf>
    <xf numFmtId="0" fontId="138" fillId="79" borderId="47" xfId="0" applyFont="1" applyFill="1" applyBorder="1" applyAlignment="1">
      <alignment horizontal="center" vertical="center" wrapText="1"/>
    </xf>
    <xf numFmtId="0" fontId="138" fillId="79" borderId="141" xfId="0" applyFont="1" applyFill="1" applyBorder="1" applyAlignment="1">
      <alignment horizontal="center" vertical="center" wrapText="1"/>
    </xf>
    <xf numFmtId="0" fontId="138" fillId="79" borderId="98" xfId="0" applyFont="1" applyFill="1" applyBorder="1" applyAlignment="1">
      <alignment horizontal="center" vertical="center" wrapText="1"/>
    </xf>
    <xf numFmtId="0" fontId="138" fillId="79" borderId="142" xfId="0" applyFont="1" applyFill="1" applyBorder="1" applyAlignment="1">
      <alignment horizontal="center" vertical="center" wrapText="1"/>
    </xf>
    <xf numFmtId="0" fontId="141" fillId="84" borderId="106" xfId="0" applyFont="1" applyFill="1" applyBorder="1" applyAlignment="1">
      <alignment horizontal="center" wrapText="1"/>
    </xf>
    <xf numFmtId="0" fontId="141" fillId="84" borderId="95" xfId="0" applyFont="1" applyFill="1" applyBorder="1" applyAlignment="1">
      <alignment horizontal="center" wrapText="1"/>
    </xf>
    <xf numFmtId="3" fontId="145" fillId="3" borderId="83" xfId="0" applyNumberFormat="1" applyFont="1" applyFill="1" applyBorder="1" applyAlignment="1">
      <alignment horizontal="center" wrapText="1"/>
    </xf>
    <xf numFmtId="3" fontId="145" fillId="3" borderId="47" xfId="0" applyNumberFormat="1" applyFont="1" applyFill="1" applyBorder="1" applyAlignment="1">
      <alignment horizontal="center" wrapText="1"/>
    </xf>
    <xf numFmtId="3" fontId="150" fillId="3" borderId="83" xfId="0" applyNumberFormat="1" applyFont="1" applyFill="1" applyBorder="1" applyAlignment="1">
      <alignment horizontal="center" wrapText="1"/>
    </xf>
    <xf numFmtId="3" fontId="150" fillId="3" borderId="47" xfId="0" applyNumberFormat="1" applyFont="1" applyFill="1" applyBorder="1" applyAlignment="1">
      <alignment horizontal="center" wrapText="1"/>
    </xf>
    <xf numFmtId="0" fontId="143" fillId="82" borderId="73" xfId="0" applyFont="1" applyFill="1" applyBorder="1" applyAlignment="1">
      <alignment horizontal="center" wrapText="1"/>
    </xf>
    <xf numFmtId="0" fontId="143" fillId="82" borderId="74" xfId="0" applyFont="1" applyFill="1" applyBorder="1" applyAlignment="1">
      <alignment horizontal="center" wrapText="1"/>
    </xf>
    <xf numFmtId="3" fontId="148" fillId="79" borderId="0" xfId="0" applyNumberFormat="1" applyFont="1" applyFill="1" applyAlignment="1">
      <alignment horizontal="center" wrapText="1"/>
    </xf>
    <xf numFmtId="3" fontId="148" fillId="79" borderId="79" xfId="0" applyNumberFormat="1" applyFont="1" applyFill="1" applyBorder="1" applyAlignment="1">
      <alignment horizontal="center" wrapText="1"/>
    </xf>
    <xf numFmtId="3" fontId="149" fillId="79" borderId="0" xfId="0" applyNumberFormat="1" applyFont="1" applyFill="1" applyAlignment="1">
      <alignment horizontal="center" wrapText="1"/>
    </xf>
    <xf numFmtId="3" fontId="149" fillId="79" borderId="79" xfId="0" applyNumberFormat="1" applyFont="1" applyFill="1" applyBorder="1" applyAlignment="1">
      <alignment horizontal="center" wrapText="1"/>
    </xf>
    <xf numFmtId="0" fontId="145" fillId="3" borderId="135" xfId="0" applyFont="1" applyFill="1" applyBorder="1" applyAlignment="1">
      <alignment horizontal="center" vertical="center" wrapText="1"/>
    </xf>
    <xf numFmtId="0" fontId="145" fillId="3" borderId="0" xfId="0" applyFont="1" applyFill="1" applyAlignment="1">
      <alignment horizontal="center" vertical="center" wrapText="1"/>
    </xf>
    <xf numFmtId="0" fontId="145" fillId="3" borderId="47" xfId="0" applyFont="1" applyFill="1" applyBorder="1" applyAlignment="1">
      <alignment horizontal="center" vertical="center" wrapText="1"/>
    </xf>
    <xf numFmtId="0" fontId="145" fillId="3" borderId="141" xfId="0" applyFont="1" applyFill="1" applyBorder="1" applyAlignment="1">
      <alignment horizontal="center" vertical="center" wrapText="1"/>
    </xf>
    <xf numFmtId="0" fontId="145" fillId="3" borderId="98" xfId="0" applyFont="1" applyFill="1" applyBorder="1" applyAlignment="1">
      <alignment horizontal="center" vertical="center" wrapText="1"/>
    </xf>
    <xf numFmtId="0" fontId="145" fillId="3" borderId="142" xfId="0" applyFont="1" applyFill="1" applyBorder="1" applyAlignment="1">
      <alignment horizontal="center" vertical="center" wrapText="1"/>
    </xf>
    <xf numFmtId="0" fontId="143" fillId="81" borderId="95" xfId="0" applyFont="1" applyFill="1" applyBorder="1" applyAlignment="1">
      <alignment horizontal="center" vertical="center" wrapText="1"/>
    </xf>
    <xf numFmtId="3" fontId="150" fillId="3" borderId="47" xfId="0" applyNumberFormat="1" applyFont="1" applyFill="1" applyBorder="1" applyAlignment="1">
      <alignment horizontal="center" vertical="center" wrapText="1"/>
    </xf>
    <xf numFmtId="2" fontId="150" fillId="3" borderId="0" xfId="0" applyNumberFormat="1" applyFont="1" applyFill="1" applyAlignment="1">
      <alignment horizontal="center" vertical="center" wrapText="1"/>
    </xf>
    <xf numFmtId="2" fontId="150" fillId="3" borderId="47" xfId="0" applyNumberFormat="1" applyFont="1" applyFill="1" applyBorder="1" applyAlignment="1">
      <alignment horizontal="center" vertical="center" wrapText="1"/>
    </xf>
    <xf numFmtId="0" fontId="234" fillId="83" borderId="0" xfId="0" applyFont="1" applyFill="1" applyAlignment="1">
      <alignment horizontal="center" vertical="center"/>
    </xf>
    <xf numFmtId="0" fontId="153" fillId="79" borderId="141" xfId="0" applyFont="1" applyFill="1" applyBorder="1" applyAlignment="1">
      <alignment horizontal="center"/>
    </xf>
    <xf numFmtId="0" fontId="153" fillId="79" borderId="136" xfId="0" applyFont="1" applyFill="1" applyBorder="1" applyAlignment="1">
      <alignment horizontal="center"/>
    </xf>
    <xf numFmtId="0" fontId="151" fillId="79" borderId="135" xfId="0" applyFont="1" applyFill="1" applyBorder="1" applyAlignment="1">
      <alignment horizontal="left" vertical="center" wrapText="1"/>
    </xf>
    <xf numFmtId="0" fontId="151" fillId="79" borderId="0" xfId="0" applyFont="1" applyFill="1" applyAlignment="1">
      <alignment horizontal="left" vertical="center" wrapText="1"/>
    </xf>
    <xf numFmtId="0" fontId="151" fillId="79" borderId="47" xfId="0" applyFont="1" applyFill="1" applyBorder="1" applyAlignment="1">
      <alignment horizontal="left" vertical="center" wrapText="1"/>
    </xf>
    <xf numFmtId="0" fontId="151" fillId="79" borderId="141" xfId="0" applyFont="1" applyFill="1" applyBorder="1" applyAlignment="1">
      <alignment horizontal="left" vertical="center" wrapText="1"/>
    </xf>
    <xf numFmtId="0" fontId="151" fillId="79" borderId="98" xfId="0" applyFont="1" applyFill="1" applyBorder="1" applyAlignment="1">
      <alignment horizontal="left" vertical="center" wrapText="1"/>
    </xf>
    <xf numFmtId="0" fontId="151" fillId="79" borderId="142" xfId="0" applyFont="1" applyFill="1" applyBorder="1" applyAlignment="1">
      <alignment horizontal="left" vertical="center" wrapText="1"/>
    </xf>
    <xf numFmtId="0" fontId="150" fillId="3" borderId="83" xfId="0" applyFont="1" applyFill="1" applyBorder="1" applyAlignment="1">
      <alignment horizontal="center" wrapText="1"/>
    </xf>
    <xf numFmtId="0" fontId="150" fillId="3" borderId="47" xfId="0" applyFont="1" applyFill="1" applyBorder="1" applyAlignment="1">
      <alignment horizontal="center" wrapText="1"/>
    </xf>
    <xf numFmtId="0" fontId="141" fillId="83" borderId="144" xfId="0" applyFont="1" applyFill="1" applyBorder="1" applyAlignment="1">
      <alignment horizontal="center" vertical="center"/>
    </xf>
    <xf numFmtId="0" fontId="141" fillId="83" borderId="95" xfId="0" applyFont="1" applyFill="1" applyBorder="1" applyAlignment="1">
      <alignment horizontal="center" vertical="center"/>
    </xf>
    <xf numFmtId="0" fontId="141" fillId="83" borderId="143" xfId="0" applyFont="1" applyFill="1" applyBorder="1" applyAlignment="1">
      <alignment horizontal="center" vertical="center"/>
    </xf>
    <xf numFmtId="0" fontId="141" fillId="83" borderId="94" xfId="0" applyFont="1" applyFill="1" applyBorder="1" applyAlignment="1">
      <alignment horizontal="center" vertical="center"/>
    </xf>
    <xf numFmtId="0" fontId="151" fillId="79" borderId="114" xfId="0" applyFont="1" applyFill="1" applyBorder="1" applyAlignment="1">
      <alignment horizontal="left" vertical="center" wrapText="1"/>
    </xf>
    <xf numFmtId="0" fontId="151" fillId="79" borderId="81" xfId="0" applyFont="1" applyFill="1" applyBorder="1" applyAlignment="1">
      <alignment horizontal="left" vertical="center" wrapText="1"/>
    </xf>
    <xf numFmtId="0" fontId="151" fillId="79" borderId="113" xfId="0" applyFont="1" applyFill="1" applyBorder="1" applyAlignment="1">
      <alignment horizontal="left" vertical="center" wrapText="1"/>
    </xf>
    <xf numFmtId="0" fontId="151" fillId="79" borderId="99" xfId="0" applyFont="1" applyFill="1" applyBorder="1" applyAlignment="1">
      <alignment horizontal="left" vertical="center" wrapText="1"/>
    </xf>
    <xf numFmtId="0" fontId="151" fillId="79" borderId="100" xfId="0" applyFont="1" applyFill="1" applyBorder="1" applyAlignment="1">
      <alignment horizontal="left" vertical="center" wrapText="1"/>
    </xf>
    <xf numFmtId="0" fontId="159" fillId="3" borderId="0" xfId="381" applyFont="1" applyFill="1" applyAlignment="1">
      <alignment horizontal="left" vertical="center" wrapText="1"/>
    </xf>
    <xf numFmtId="0" fontId="157" fillId="3" borderId="0" xfId="381" applyFont="1" applyFill="1" applyAlignment="1">
      <alignment horizontal="center" wrapText="1"/>
    </xf>
    <xf numFmtId="0" fontId="237" fillId="84" borderId="86" xfId="0" applyFont="1" applyFill="1" applyBorder="1" applyAlignment="1">
      <alignment horizontal="center" wrapText="1"/>
    </xf>
    <xf numFmtId="0" fontId="237" fillId="84" borderId="85" xfId="0" applyFont="1" applyFill="1" applyBorder="1" applyAlignment="1">
      <alignment horizontal="center" wrapText="1"/>
    </xf>
    <xf numFmtId="3" fontId="136" fillId="3" borderId="0" xfId="13" applyNumberFormat="1" applyFont="1" applyFill="1" applyAlignment="1">
      <alignment horizontal="center" vertical="center"/>
    </xf>
    <xf numFmtId="0" fontId="138" fillId="79" borderId="139" xfId="0" applyFont="1" applyFill="1" applyBorder="1" applyAlignment="1">
      <alignment horizontal="left" vertical="center" wrapText="1"/>
    </xf>
    <xf numFmtId="0" fontId="138" fillId="79" borderId="73" xfId="0" applyFont="1" applyFill="1" applyBorder="1" applyAlignment="1">
      <alignment horizontal="left" vertical="center" wrapText="1"/>
    </xf>
    <xf numFmtId="0" fontId="138" fillId="79" borderId="140" xfId="0" applyFont="1" applyFill="1" applyBorder="1" applyAlignment="1">
      <alignment horizontal="left" vertical="center" wrapText="1"/>
    </xf>
    <xf numFmtId="0" fontId="138" fillId="79" borderId="141" xfId="0" applyFont="1" applyFill="1" applyBorder="1" applyAlignment="1">
      <alignment horizontal="left" vertical="center" wrapText="1"/>
    </xf>
    <xf numFmtId="0" fontId="138" fillId="79" borderId="98" xfId="0" applyFont="1" applyFill="1" applyBorder="1" applyAlignment="1">
      <alignment horizontal="left" vertical="center" wrapText="1"/>
    </xf>
    <xf numFmtId="0" fontId="138" fillId="79" borderId="142" xfId="0" applyFont="1" applyFill="1" applyBorder="1" applyAlignment="1">
      <alignment horizontal="left" vertical="center" wrapText="1"/>
    </xf>
    <xf numFmtId="0" fontId="162" fillId="3" borderId="0" xfId="381" applyFont="1" applyFill="1" applyAlignment="1">
      <alignment horizontal="center" wrapText="1"/>
    </xf>
    <xf numFmtId="0" fontId="153" fillId="3" borderId="0" xfId="381" applyFont="1" applyFill="1" applyAlignment="1">
      <alignment horizontal="left" vertical="center" wrapText="1"/>
    </xf>
    <xf numFmtId="0" fontId="238" fillId="82" borderId="0" xfId="0" applyFont="1" applyFill="1" applyAlignment="1">
      <alignment horizontal="center" vertical="center" wrapText="1"/>
    </xf>
    <xf numFmtId="0" fontId="170" fillId="3" borderId="0" xfId="18" applyFont="1" applyFill="1" applyAlignment="1">
      <alignment horizontal="left" vertical="center"/>
    </xf>
    <xf numFmtId="0" fontId="165" fillId="3" borderId="0" xfId="381" applyFont="1" applyFill="1" applyAlignment="1">
      <alignment horizontal="center" wrapText="1"/>
    </xf>
    <xf numFmtId="0" fontId="159" fillId="3" borderId="0" xfId="14" applyFont="1" applyFill="1" applyAlignment="1">
      <alignment horizontal="left" vertical="top" wrapText="1"/>
    </xf>
    <xf numFmtId="0" fontId="191" fillId="83" borderId="0" xfId="0" applyFont="1" applyFill="1" applyAlignment="1">
      <alignment horizontal="center" vertical="center"/>
    </xf>
    <xf numFmtId="0" fontId="153" fillId="79" borderId="135" xfId="0" applyFont="1" applyFill="1" applyBorder="1" applyAlignment="1">
      <alignment horizontal="center" vertical="center" wrapText="1"/>
    </xf>
    <xf numFmtId="0" fontId="153" fillId="79" borderId="0" xfId="0" applyFont="1" applyFill="1" applyAlignment="1">
      <alignment horizontal="center" vertical="center" wrapText="1"/>
    </xf>
    <xf numFmtId="0" fontId="153" fillId="79" borderId="141" xfId="0" applyFont="1" applyFill="1" applyBorder="1" applyAlignment="1">
      <alignment horizontal="center" vertical="center" wrapText="1"/>
    </xf>
    <xf numFmtId="0" fontId="153" fillId="79" borderId="136" xfId="0" applyFont="1" applyFill="1" applyBorder="1" applyAlignment="1">
      <alignment horizontal="center" vertical="center" wrapText="1"/>
    </xf>
    <xf numFmtId="0" fontId="166" fillId="3" borderId="0" xfId="381" applyFont="1" applyFill="1" applyAlignment="1">
      <alignment horizontal="center" wrapText="1"/>
    </xf>
    <xf numFmtId="0" fontId="159" fillId="3" borderId="0" xfId="0" quotePrefix="1" applyFont="1" applyFill="1" applyAlignment="1">
      <alignment vertical="center" wrapText="1"/>
    </xf>
    <xf numFmtId="0" fontId="191" fillId="81" borderId="0" xfId="0" applyFont="1" applyFill="1" applyAlignment="1">
      <alignment horizontal="center" vertical="center"/>
    </xf>
    <xf numFmtId="0" fontId="167" fillId="3" borderId="0" xfId="0" quotePrefix="1" applyFont="1" applyFill="1" applyAlignment="1">
      <alignment horizontal="left" vertical="top" wrapText="1"/>
    </xf>
    <xf numFmtId="0" fontId="171" fillId="3" borderId="0" xfId="381" applyFont="1" applyFill="1" applyAlignment="1">
      <alignment horizontal="center" wrapText="1"/>
    </xf>
    <xf numFmtId="0" fontId="237" fillId="78" borderId="0" xfId="14" applyFont="1" applyFill="1" applyAlignment="1">
      <alignment horizontal="center"/>
    </xf>
    <xf numFmtId="0" fontId="223" fillId="85" borderId="0" xfId="0" applyFont="1" applyFill="1" applyAlignment="1">
      <alignment horizontal="center" vertical="center" wrapText="1" readingOrder="1"/>
    </xf>
    <xf numFmtId="0" fontId="131" fillId="3" borderId="27" xfId="878" applyFont="1" applyFill="1" applyBorder="1" applyAlignment="1" applyProtection="1">
      <alignment horizontal="center" vertical="center"/>
    </xf>
    <xf numFmtId="0" fontId="174" fillId="3" borderId="45" xfId="381" applyFont="1" applyFill="1" applyBorder="1" applyAlignment="1">
      <alignment horizontal="center" vertical="center" wrapText="1"/>
    </xf>
    <xf numFmtId="0" fontId="223" fillId="85" borderId="137" xfId="0" applyFont="1" applyFill="1" applyBorder="1" applyAlignment="1">
      <alignment horizontal="center" vertical="center" wrapText="1" readingOrder="1"/>
    </xf>
    <xf numFmtId="3" fontId="132" fillId="3" borderId="0" xfId="18" applyNumberFormat="1" applyFont="1" applyFill="1" applyAlignment="1">
      <alignment horizontal="center" vertical="center"/>
    </xf>
    <xf numFmtId="0" fontId="136" fillId="2" borderId="0" xfId="18" applyFont="1" applyFill="1" applyAlignment="1">
      <alignment horizontal="left" vertical="center" wrapText="1"/>
    </xf>
    <xf numFmtId="0" fontId="109" fillId="47" borderId="0" xfId="18" applyFont="1" applyFill="1" applyAlignment="1">
      <alignment horizontal="left" vertical="center"/>
    </xf>
    <xf numFmtId="0" fontId="181" fillId="47" borderId="0" xfId="18" applyFont="1" applyFill="1" applyAlignment="1">
      <alignment horizontal="left" vertical="center"/>
    </xf>
    <xf numFmtId="0" fontId="150" fillId="2" borderId="0" xfId="18" applyFont="1" applyFill="1" applyAlignment="1">
      <alignment horizontal="left" vertical="center" wrapText="1"/>
    </xf>
    <xf numFmtId="0" fontId="136" fillId="2" borderId="0" xfId="18" quotePrefix="1" applyFont="1" applyFill="1" applyAlignment="1">
      <alignment horizontal="left" vertical="center" wrapText="1"/>
    </xf>
    <xf numFmtId="0" fontId="153" fillId="2" borderId="0" xfId="18" applyFont="1" applyFill="1" applyAlignment="1">
      <alignment horizontal="left" vertical="center" wrapText="1"/>
    </xf>
    <xf numFmtId="0" fontId="138" fillId="2" borderId="0" xfId="18" applyFont="1" applyFill="1" applyAlignment="1">
      <alignment horizontal="left" wrapText="1"/>
    </xf>
    <xf numFmtId="0" fontId="170" fillId="3" borderId="0" xfId="18" applyFont="1" applyFill="1" applyAlignment="1">
      <alignment horizontal="left" vertical="center" wrapText="1"/>
    </xf>
    <xf numFmtId="0" fontId="131" fillId="3" borderId="152" xfId="878" applyFont="1" applyFill="1" applyBorder="1" applyAlignment="1" applyProtection="1">
      <alignment horizontal="center" vertical="center"/>
    </xf>
    <xf numFmtId="0" fontId="131" fillId="3" borderId="153" xfId="878" applyFont="1" applyFill="1" applyBorder="1" applyAlignment="1" applyProtection="1">
      <alignment horizontal="center" vertical="center"/>
    </xf>
    <xf numFmtId="0" fontId="170" fillId="3" borderId="0" xfId="0" applyFont="1" applyFill="1" applyAlignment="1">
      <alignment horizontal="left" vertical="center" wrapText="1"/>
    </xf>
    <xf numFmtId="3" fontId="215" fillId="5" borderId="0" xfId="881" applyNumberFormat="1" applyFont="1" applyFill="1" applyAlignment="1">
      <alignment horizontal="left" vertical="center"/>
    </xf>
    <xf numFmtId="175" fontId="16" fillId="5" borderId="0" xfId="878" applyNumberFormat="1" applyFill="1" applyBorder="1" applyAlignment="1">
      <alignment horizontal="left" vertical="center"/>
    </xf>
    <xf numFmtId="175" fontId="215" fillId="5" borderId="0" xfId="878" applyNumberFormat="1" applyFont="1" applyFill="1" applyBorder="1" applyAlignment="1">
      <alignment horizontal="left" vertical="center"/>
    </xf>
    <xf numFmtId="0" fontId="220" fillId="3" borderId="0" xfId="0" applyFont="1" applyFill="1" applyAlignment="1">
      <alignment horizontal="left" vertical="center" wrapText="1" readingOrder="1"/>
    </xf>
    <xf numFmtId="0" fontId="179" fillId="89" borderId="0" xfId="0" applyFont="1" applyFill="1" applyAlignment="1">
      <alignment horizontal="right" vertical="center"/>
    </xf>
    <xf numFmtId="3" fontId="179" fillId="89" borderId="0" xfId="0" applyNumberFormat="1" applyFont="1" applyFill="1" applyAlignment="1">
      <alignment horizontal="right" vertical="center"/>
    </xf>
    <xf numFmtId="0" fontId="129" fillId="3" borderId="154" xfId="381" applyFont="1" applyFill="1" applyBorder="1" applyAlignment="1">
      <alignment horizontal="center"/>
    </xf>
    <xf numFmtId="3" fontId="129" fillId="3" borderId="155" xfId="381" applyNumberFormat="1" applyFont="1" applyFill="1" applyBorder="1" applyAlignment="1">
      <alignment horizontal="right"/>
    </xf>
    <xf numFmtId="3" fontId="180" fillId="3" borderId="155" xfId="381" applyNumberFormat="1" applyFont="1" applyFill="1" applyBorder="1" applyAlignment="1">
      <alignment horizontal="right"/>
    </xf>
    <xf numFmtId="3" fontId="180" fillId="91" borderId="155" xfId="381" applyNumberFormat="1" applyFont="1" applyFill="1" applyBorder="1" applyAlignment="1">
      <alignment horizontal="right"/>
    </xf>
    <xf numFmtId="3" fontId="150" fillId="3" borderId="155" xfId="381" applyNumberFormat="1" applyFont="1" applyFill="1" applyBorder="1" applyAlignment="1">
      <alignment horizontal="right"/>
    </xf>
    <xf numFmtId="3" fontId="153" fillId="3" borderId="155" xfId="381" applyNumberFormat="1" applyFont="1" applyFill="1" applyBorder="1" applyAlignment="1">
      <alignment horizontal="right"/>
    </xf>
    <xf numFmtId="3" fontId="176" fillId="3" borderId="155" xfId="381" applyNumberFormat="1" applyFont="1" applyFill="1" applyBorder="1" applyAlignment="1">
      <alignment horizontal="right"/>
    </xf>
    <xf numFmtId="3" fontId="176" fillId="3" borderId="156" xfId="381" applyNumberFormat="1" applyFont="1" applyFill="1" applyBorder="1" applyAlignment="1">
      <alignment horizontal="right"/>
    </xf>
  </cellXfs>
  <cellStyles count="882">
    <cellStyle name="%" xfId="2" xr:uid="{00000000-0005-0000-0000-000000000000}"/>
    <cellStyle name="% 2" xfId="21" xr:uid="{00000000-0005-0000-0000-000001000000}"/>
    <cellStyle name="% 4" xfId="279" xr:uid="{00000000-0005-0000-0000-000002000000}"/>
    <cellStyle name="******************************************" xfId="280" xr:uid="{00000000-0005-0000-0000-000003000000}"/>
    <cellStyle name="_Column1" xfId="26" xr:uid="{00000000-0005-0000-0000-000004000000}"/>
    <cellStyle name="_Column2" xfId="27" xr:uid="{00000000-0005-0000-0000-000005000000}"/>
    <cellStyle name="_Column3" xfId="28" xr:uid="{00000000-0005-0000-0000-000006000000}"/>
    <cellStyle name="_Column4" xfId="29" xr:uid="{00000000-0005-0000-0000-000007000000}"/>
    <cellStyle name="_Column5" xfId="30" xr:uid="{00000000-0005-0000-0000-000008000000}"/>
    <cellStyle name="_Column6" xfId="31" xr:uid="{00000000-0005-0000-0000-000009000000}"/>
    <cellStyle name="_Column7" xfId="32" xr:uid="{00000000-0005-0000-0000-00000A000000}"/>
    <cellStyle name="_ColumnTitles" xfId="281" xr:uid="{00000000-0005-0000-0000-00000B000000}"/>
    <cellStyle name="_ColumnTitles 2" xfId="756" xr:uid="{00000000-0005-0000-0000-00000C000000}"/>
    <cellStyle name="_ColumnTitles 3" xfId="877" xr:uid="{00000000-0005-0000-0000-00000D000000}"/>
    <cellStyle name="_Comma" xfId="33" xr:uid="{00000000-0005-0000-0000-00000E000000}"/>
    <cellStyle name="_Currency" xfId="34" xr:uid="{00000000-0005-0000-0000-00000F000000}"/>
    <cellStyle name="_CurrencySpace" xfId="35" xr:uid="{00000000-0005-0000-0000-000010000000}"/>
    <cellStyle name="_Data" xfId="36" xr:uid="{00000000-0005-0000-0000-000011000000}"/>
    <cellStyle name="_DateRange" xfId="282" xr:uid="{00000000-0005-0000-0000-000012000000}"/>
    <cellStyle name="_DateRange 2" xfId="757" xr:uid="{00000000-0005-0000-0000-000013000000}"/>
    <cellStyle name="_DateRange 3" xfId="863" xr:uid="{00000000-0005-0000-0000-000014000000}"/>
    <cellStyle name="_Header" xfId="37" xr:uid="{00000000-0005-0000-0000-000015000000}"/>
    <cellStyle name="_Hidden" xfId="283" xr:uid="{00000000-0005-0000-0000-000016000000}"/>
    <cellStyle name="_Hidden 2" xfId="758" xr:uid="{00000000-0005-0000-0000-000017000000}"/>
    <cellStyle name="_Hidden 3" xfId="872" xr:uid="{00000000-0005-0000-0000-000018000000}"/>
    <cellStyle name="_Multiple" xfId="38" xr:uid="{00000000-0005-0000-0000-000019000000}"/>
    <cellStyle name="_MultipleSpace" xfId="39" xr:uid="{00000000-0005-0000-0000-00001A000000}"/>
    <cellStyle name="_Normal" xfId="284" xr:uid="{00000000-0005-0000-0000-00001B000000}"/>
    <cellStyle name="_Normal 2" xfId="759" xr:uid="{00000000-0005-0000-0000-00001C000000}"/>
    <cellStyle name="_Normal 3" xfId="876" xr:uid="{00000000-0005-0000-0000-00001D000000}"/>
    <cellStyle name="_Percent" xfId="40" xr:uid="{00000000-0005-0000-0000-00001E000000}"/>
    <cellStyle name="_Percentage" xfId="285" xr:uid="{00000000-0005-0000-0000-00001F000000}"/>
    <cellStyle name="_Percentage 2" xfId="760" xr:uid="{00000000-0005-0000-0000-000020000000}"/>
    <cellStyle name="_Percentage 3" xfId="862" xr:uid="{00000000-0005-0000-0000-000021000000}"/>
    <cellStyle name="_PercentageBold" xfId="286" xr:uid="{00000000-0005-0000-0000-000022000000}"/>
    <cellStyle name="_PercentageBold 2" xfId="761" xr:uid="{00000000-0005-0000-0000-000023000000}"/>
    <cellStyle name="_PercentageBold 3" xfId="871" xr:uid="{00000000-0005-0000-0000-000024000000}"/>
    <cellStyle name="_PercentSpace" xfId="41" xr:uid="{00000000-0005-0000-0000-000025000000}"/>
    <cellStyle name="_Row1" xfId="42" xr:uid="{00000000-0005-0000-0000-000026000000}"/>
    <cellStyle name="_Row1 2" xfId="857" xr:uid="{00000000-0005-0000-0000-000027000000}"/>
    <cellStyle name="_Row1_dati di sms" xfId="43" xr:uid="{00000000-0005-0000-0000-000028000000}"/>
    <cellStyle name="_Row2" xfId="44" xr:uid="{00000000-0005-0000-0000-000029000000}"/>
    <cellStyle name="_Row3" xfId="45" xr:uid="{00000000-0005-0000-0000-00002A000000}"/>
    <cellStyle name="_Row4" xfId="46" xr:uid="{00000000-0005-0000-0000-00002B000000}"/>
    <cellStyle name="_Row5" xfId="47" xr:uid="{00000000-0005-0000-0000-00002C000000}"/>
    <cellStyle name="_Row6" xfId="48" xr:uid="{00000000-0005-0000-0000-00002D000000}"/>
    <cellStyle name="_Row7" xfId="49" xr:uid="{00000000-0005-0000-0000-00002E000000}"/>
    <cellStyle name="_SeriesAttributes" xfId="287" xr:uid="{00000000-0005-0000-0000-00002F000000}"/>
    <cellStyle name="_SeriesAttributes 2" xfId="762" xr:uid="{00000000-0005-0000-0000-000030000000}"/>
    <cellStyle name="_SeriesAttributes 3" xfId="875" xr:uid="{00000000-0005-0000-0000-000031000000}"/>
    <cellStyle name="_SeriesData" xfId="288" xr:uid="{00000000-0005-0000-0000-000032000000}"/>
    <cellStyle name="_SeriesData 2" xfId="763" xr:uid="{00000000-0005-0000-0000-000033000000}"/>
    <cellStyle name="_SeriesData 3" xfId="869" xr:uid="{00000000-0005-0000-0000-000034000000}"/>
    <cellStyle name="_SeriesDataForecast" xfId="289" xr:uid="{00000000-0005-0000-0000-000035000000}"/>
    <cellStyle name="_SeriesDataForecast 2" xfId="764" xr:uid="{00000000-0005-0000-0000-000036000000}"/>
    <cellStyle name="_SeriesDataForecast 3" xfId="873" xr:uid="{00000000-0005-0000-0000-000037000000}"/>
    <cellStyle name="_SeriesDataForecastNA" xfId="290" xr:uid="{00000000-0005-0000-0000-000038000000}"/>
    <cellStyle name="_SeriesDataForecastNA 2" xfId="765" xr:uid="{00000000-0005-0000-0000-000039000000}"/>
    <cellStyle name="_SeriesDataForecastNA 3" xfId="670" xr:uid="{00000000-0005-0000-0000-00003A000000}"/>
    <cellStyle name="_SeriesDataNA" xfId="291" xr:uid="{00000000-0005-0000-0000-00003B000000}"/>
    <cellStyle name="_SeriesDataNA 2" xfId="766" xr:uid="{00000000-0005-0000-0000-00003C000000}"/>
    <cellStyle name="_SeriesDataNA 3" xfId="861" xr:uid="{00000000-0005-0000-0000-00003D000000}"/>
    <cellStyle name="_SeriesDataStatistics" xfId="292" xr:uid="{00000000-0005-0000-0000-00003E000000}"/>
    <cellStyle name="_SeriesDataStatistics 2" xfId="767" xr:uid="{00000000-0005-0000-0000-00003F000000}"/>
    <cellStyle name="_SeriesDataStatistics 3" xfId="870" xr:uid="{00000000-0005-0000-0000-000040000000}"/>
    <cellStyle name="_SeriesDataStatisticsForecast" xfId="293" xr:uid="{00000000-0005-0000-0000-000041000000}"/>
    <cellStyle name="_SeriesDataStatisticsForecast 2" xfId="768" xr:uid="{00000000-0005-0000-0000-000042000000}"/>
    <cellStyle name="_SeriesDataStatisticsForecast 3" xfId="874" xr:uid="{00000000-0005-0000-0000-000043000000}"/>
    <cellStyle name="_Tabella aggiornata" xfId="50" xr:uid="{00000000-0005-0000-0000-000044000000}"/>
    <cellStyle name="=C:\WINNT\SYSTEM32\COMMAND.COM" xfId="294" xr:uid="{00000000-0005-0000-0000-000045000000}"/>
    <cellStyle name="=C:\WINNT35\SYSTEM32\COMMAND.COM" xfId="51" xr:uid="{00000000-0005-0000-0000-000046000000}"/>
    <cellStyle name="1" xfId="52" xr:uid="{00000000-0005-0000-0000-000047000000}"/>
    <cellStyle name="20% - Accent1" xfId="53" xr:uid="{00000000-0005-0000-0000-000048000000}"/>
    <cellStyle name="20% - Accent1 2" xfId="295" xr:uid="{00000000-0005-0000-0000-000049000000}"/>
    <cellStyle name="20% - Accent1 3" xfId="797" xr:uid="{00000000-0005-0000-0000-00004A000000}"/>
    <cellStyle name="20% - Accent1 4" xfId="686" xr:uid="{00000000-0005-0000-0000-00004B000000}"/>
    <cellStyle name="20% - Accent1_Ebitda breakdown_details by BU" xfId="488" xr:uid="{00000000-0005-0000-0000-00004C000000}"/>
    <cellStyle name="20% - Accent2" xfId="54" xr:uid="{00000000-0005-0000-0000-00004D000000}"/>
    <cellStyle name="20% - Accent2 2" xfId="296" xr:uid="{00000000-0005-0000-0000-00004E000000}"/>
    <cellStyle name="20% - Accent2 3" xfId="798" xr:uid="{00000000-0005-0000-0000-00004F000000}"/>
    <cellStyle name="20% - Accent2 4" xfId="687" xr:uid="{00000000-0005-0000-0000-000050000000}"/>
    <cellStyle name="20% - Accent2_Ebitda breakdown_details by BU" xfId="489" xr:uid="{00000000-0005-0000-0000-000051000000}"/>
    <cellStyle name="20% - Accent3" xfId="55" xr:uid="{00000000-0005-0000-0000-000052000000}"/>
    <cellStyle name="20% - Accent3 2" xfId="297" xr:uid="{00000000-0005-0000-0000-000053000000}"/>
    <cellStyle name="20% - Accent3 3" xfId="799" xr:uid="{00000000-0005-0000-0000-000054000000}"/>
    <cellStyle name="20% - Accent3 4" xfId="688" xr:uid="{00000000-0005-0000-0000-000055000000}"/>
    <cellStyle name="20% - Accent3_Ebitda breakdown_details by BU" xfId="490" xr:uid="{00000000-0005-0000-0000-000056000000}"/>
    <cellStyle name="20% - Accent4" xfId="56" xr:uid="{00000000-0005-0000-0000-000057000000}"/>
    <cellStyle name="20% - Accent4 2" xfId="298" xr:uid="{00000000-0005-0000-0000-000058000000}"/>
    <cellStyle name="20% - Accent4 3" xfId="800" xr:uid="{00000000-0005-0000-0000-000059000000}"/>
    <cellStyle name="20% - Accent4 4" xfId="689" xr:uid="{00000000-0005-0000-0000-00005A000000}"/>
    <cellStyle name="20% - Accent4_Ebitda breakdown_details by BU" xfId="491" xr:uid="{00000000-0005-0000-0000-00005B000000}"/>
    <cellStyle name="20% - Accent5" xfId="57" xr:uid="{00000000-0005-0000-0000-00005C000000}"/>
    <cellStyle name="20% - Accent5 2" xfId="299" xr:uid="{00000000-0005-0000-0000-00005D000000}"/>
    <cellStyle name="20% - Accent5 3" xfId="801" xr:uid="{00000000-0005-0000-0000-00005E000000}"/>
    <cellStyle name="20% - Accent5 4" xfId="690" xr:uid="{00000000-0005-0000-0000-00005F000000}"/>
    <cellStyle name="20% - Accent5_Ebitda breakdown_details by BU" xfId="492" xr:uid="{00000000-0005-0000-0000-000060000000}"/>
    <cellStyle name="20% - Accent6" xfId="58" xr:uid="{00000000-0005-0000-0000-000061000000}"/>
    <cellStyle name="20% - Accent6 2" xfId="300" xr:uid="{00000000-0005-0000-0000-000062000000}"/>
    <cellStyle name="20% - Accent6 3" xfId="802" xr:uid="{00000000-0005-0000-0000-000063000000}"/>
    <cellStyle name="20% - Accent6 4" xfId="691" xr:uid="{00000000-0005-0000-0000-000064000000}"/>
    <cellStyle name="20% - Accent6_Ebitda breakdown_details by BU" xfId="493" xr:uid="{00000000-0005-0000-0000-000065000000}"/>
    <cellStyle name="40% - Accent1" xfId="59" xr:uid="{00000000-0005-0000-0000-000066000000}"/>
    <cellStyle name="40% - Accent1 2" xfId="301" xr:uid="{00000000-0005-0000-0000-000067000000}"/>
    <cellStyle name="40% - Accent1 3" xfId="803" xr:uid="{00000000-0005-0000-0000-000068000000}"/>
    <cellStyle name="40% - Accent1 4" xfId="692" xr:uid="{00000000-0005-0000-0000-000069000000}"/>
    <cellStyle name="40% - Accent1_Ebitda breakdown_details by BU" xfId="494" xr:uid="{00000000-0005-0000-0000-00006A000000}"/>
    <cellStyle name="40% - Accent2" xfId="60" xr:uid="{00000000-0005-0000-0000-00006B000000}"/>
    <cellStyle name="40% - Accent2 2" xfId="302" xr:uid="{00000000-0005-0000-0000-00006C000000}"/>
    <cellStyle name="40% - Accent2 3" xfId="804" xr:uid="{00000000-0005-0000-0000-00006D000000}"/>
    <cellStyle name="40% - Accent2 4" xfId="693" xr:uid="{00000000-0005-0000-0000-00006E000000}"/>
    <cellStyle name="40% - Accent2_Ebitda breakdown_details by BU" xfId="495" xr:uid="{00000000-0005-0000-0000-00006F000000}"/>
    <cellStyle name="40% - Accent3" xfId="61" xr:uid="{00000000-0005-0000-0000-000070000000}"/>
    <cellStyle name="40% - Accent3 2" xfId="303" xr:uid="{00000000-0005-0000-0000-000071000000}"/>
    <cellStyle name="40% - Accent3 3" xfId="805" xr:uid="{00000000-0005-0000-0000-000072000000}"/>
    <cellStyle name="40% - Accent3 4" xfId="694" xr:uid="{00000000-0005-0000-0000-000073000000}"/>
    <cellStyle name="40% - Accent3_Ebitda breakdown_details by BU" xfId="496" xr:uid="{00000000-0005-0000-0000-000074000000}"/>
    <cellStyle name="40% - Accent4" xfId="62" xr:uid="{00000000-0005-0000-0000-000075000000}"/>
    <cellStyle name="40% - Accent4 2" xfId="304" xr:uid="{00000000-0005-0000-0000-000076000000}"/>
    <cellStyle name="40% - Accent4 3" xfId="806" xr:uid="{00000000-0005-0000-0000-000077000000}"/>
    <cellStyle name="40% - Accent4 4" xfId="695" xr:uid="{00000000-0005-0000-0000-000078000000}"/>
    <cellStyle name="40% - Accent4_Ebitda breakdown_details by BU" xfId="497" xr:uid="{00000000-0005-0000-0000-000079000000}"/>
    <cellStyle name="40% - Accent5" xfId="63" xr:uid="{00000000-0005-0000-0000-00007A000000}"/>
    <cellStyle name="40% - Accent5 2" xfId="305" xr:uid="{00000000-0005-0000-0000-00007B000000}"/>
    <cellStyle name="40% - Accent5 3" xfId="807" xr:uid="{00000000-0005-0000-0000-00007C000000}"/>
    <cellStyle name="40% - Accent5 4" xfId="696" xr:uid="{00000000-0005-0000-0000-00007D000000}"/>
    <cellStyle name="40% - Accent5_Ebitda breakdown_details by BU" xfId="498" xr:uid="{00000000-0005-0000-0000-00007E000000}"/>
    <cellStyle name="40% - Accent6" xfId="64" xr:uid="{00000000-0005-0000-0000-00007F000000}"/>
    <cellStyle name="40% - Accent6 2" xfId="306" xr:uid="{00000000-0005-0000-0000-000080000000}"/>
    <cellStyle name="40% - Accent6 3" xfId="808" xr:uid="{00000000-0005-0000-0000-000081000000}"/>
    <cellStyle name="40% - Accent6 4" xfId="697" xr:uid="{00000000-0005-0000-0000-000082000000}"/>
    <cellStyle name="40% - Accent6_Ebitda breakdown_details by BU" xfId="499" xr:uid="{00000000-0005-0000-0000-000083000000}"/>
    <cellStyle name="60% - Accent1" xfId="65" xr:uid="{00000000-0005-0000-0000-000084000000}"/>
    <cellStyle name="60% - Accent1 2" xfId="307" xr:uid="{00000000-0005-0000-0000-000085000000}"/>
    <cellStyle name="60% - Accent1 3" xfId="809" xr:uid="{00000000-0005-0000-0000-000086000000}"/>
    <cellStyle name="60% - Accent1 4" xfId="698" xr:uid="{00000000-0005-0000-0000-000087000000}"/>
    <cellStyle name="60% - Accent1_Ebitda breakdown_details by BU" xfId="500" xr:uid="{00000000-0005-0000-0000-000088000000}"/>
    <cellStyle name="60% - Accent2" xfId="66" xr:uid="{00000000-0005-0000-0000-000089000000}"/>
    <cellStyle name="60% - Accent2 2" xfId="308" xr:uid="{00000000-0005-0000-0000-00008A000000}"/>
    <cellStyle name="60% - Accent2 3" xfId="810" xr:uid="{00000000-0005-0000-0000-00008B000000}"/>
    <cellStyle name="60% - Accent2 4" xfId="699" xr:uid="{00000000-0005-0000-0000-00008C000000}"/>
    <cellStyle name="60% - Accent2_Ebitda breakdown_details by BU" xfId="501" xr:uid="{00000000-0005-0000-0000-00008D000000}"/>
    <cellStyle name="60% - Accent3" xfId="67" xr:uid="{00000000-0005-0000-0000-00008E000000}"/>
    <cellStyle name="60% - Accent3 2" xfId="309" xr:uid="{00000000-0005-0000-0000-00008F000000}"/>
    <cellStyle name="60% - Accent3 3" xfId="811" xr:uid="{00000000-0005-0000-0000-000090000000}"/>
    <cellStyle name="60% - Accent3 4" xfId="700" xr:uid="{00000000-0005-0000-0000-000091000000}"/>
    <cellStyle name="60% - Accent3_Ebitda breakdown_details by BU" xfId="502" xr:uid="{00000000-0005-0000-0000-000092000000}"/>
    <cellStyle name="60% - Accent4" xfId="68" xr:uid="{00000000-0005-0000-0000-000093000000}"/>
    <cellStyle name="60% - Accent4 2" xfId="310" xr:uid="{00000000-0005-0000-0000-000094000000}"/>
    <cellStyle name="60% - Accent4 3" xfId="812" xr:uid="{00000000-0005-0000-0000-000095000000}"/>
    <cellStyle name="60% - Accent4 4" xfId="701" xr:uid="{00000000-0005-0000-0000-000096000000}"/>
    <cellStyle name="60% - Accent4_Ebitda breakdown_details by BU" xfId="503" xr:uid="{00000000-0005-0000-0000-000097000000}"/>
    <cellStyle name="60% - Accent5" xfId="69" xr:uid="{00000000-0005-0000-0000-000098000000}"/>
    <cellStyle name="60% - Accent5 2" xfId="311" xr:uid="{00000000-0005-0000-0000-000099000000}"/>
    <cellStyle name="60% - Accent5 3" xfId="813" xr:uid="{00000000-0005-0000-0000-00009A000000}"/>
    <cellStyle name="60% - Accent5 4" xfId="702" xr:uid="{00000000-0005-0000-0000-00009B000000}"/>
    <cellStyle name="60% - Accent5_Ebitda breakdown_details by BU" xfId="504" xr:uid="{00000000-0005-0000-0000-00009C000000}"/>
    <cellStyle name="60% - Accent6" xfId="70" xr:uid="{00000000-0005-0000-0000-00009D000000}"/>
    <cellStyle name="60% - Accent6 2" xfId="312" xr:uid="{00000000-0005-0000-0000-00009E000000}"/>
    <cellStyle name="60% - Accent6 3" xfId="814" xr:uid="{00000000-0005-0000-0000-00009F000000}"/>
    <cellStyle name="60% - Accent6 4" xfId="703" xr:uid="{00000000-0005-0000-0000-0000A0000000}"/>
    <cellStyle name="60% - Accent6_Ebitda breakdown_details by BU" xfId="505" xr:uid="{00000000-0005-0000-0000-0000A1000000}"/>
    <cellStyle name="Accent1" xfId="71" xr:uid="{00000000-0005-0000-0000-0000A2000000}"/>
    <cellStyle name="Accent1 2" xfId="313" xr:uid="{00000000-0005-0000-0000-0000A3000000}"/>
    <cellStyle name="Accent1 3" xfId="815" xr:uid="{00000000-0005-0000-0000-0000A4000000}"/>
    <cellStyle name="Accent1 4" xfId="704" xr:uid="{00000000-0005-0000-0000-0000A5000000}"/>
    <cellStyle name="Accent1_Ebitda breakdown_details by BU" xfId="506" xr:uid="{00000000-0005-0000-0000-0000A6000000}"/>
    <cellStyle name="Accent2" xfId="72" xr:uid="{00000000-0005-0000-0000-0000A7000000}"/>
    <cellStyle name="Accent2 2" xfId="314" xr:uid="{00000000-0005-0000-0000-0000A8000000}"/>
    <cellStyle name="Accent2 3" xfId="816" xr:uid="{00000000-0005-0000-0000-0000A9000000}"/>
    <cellStyle name="Accent2 4" xfId="705" xr:uid="{00000000-0005-0000-0000-0000AA000000}"/>
    <cellStyle name="Accent2_Ebitda breakdown_details by BU" xfId="507" xr:uid="{00000000-0005-0000-0000-0000AB000000}"/>
    <cellStyle name="Accent3" xfId="73" xr:uid="{00000000-0005-0000-0000-0000AC000000}"/>
    <cellStyle name="Accent3 2" xfId="315" xr:uid="{00000000-0005-0000-0000-0000AD000000}"/>
    <cellStyle name="Accent3 3" xfId="817" xr:uid="{00000000-0005-0000-0000-0000AE000000}"/>
    <cellStyle name="Accent3 4" xfId="706" xr:uid="{00000000-0005-0000-0000-0000AF000000}"/>
    <cellStyle name="Accent3_Ebitda breakdown_details by BU" xfId="508" xr:uid="{00000000-0005-0000-0000-0000B0000000}"/>
    <cellStyle name="Accent4" xfId="74" xr:uid="{00000000-0005-0000-0000-0000B1000000}"/>
    <cellStyle name="Accent4 2" xfId="316" xr:uid="{00000000-0005-0000-0000-0000B2000000}"/>
    <cellStyle name="Accent4 3" xfId="818" xr:uid="{00000000-0005-0000-0000-0000B3000000}"/>
    <cellStyle name="Accent4 4" xfId="707" xr:uid="{00000000-0005-0000-0000-0000B4000000}"/>
    <cellStyle name="Accent4_Ebitda breakdown_details by BU" xfId="509" xr:uid="{00000000-0005-0000-0000-0000B5000000}"/>
    <cellStyle name="Accent5" xfId="75" xr:uid="{00000000-0005-0000-0000-0000B6000000}"/>
    <cellStyle name="Accent5 2" xfId="317" xr:uid="{00000000-0005-0000-0000-0000B7000000}"/>
    <cellStyle name="Accent5 3" xfId="819" xr:uid="{00000000-0005-0000-0000-0000B8000000}"/>
    <cellStyle name="Accent5 4" xfId="708" xr:uid="{00000000-0005-0000-0000-0000B9000000}"/>
    <cellStyle name="Accent5_Ebitda breakdown_details by BU" xfId="510" xr:uid="{00000000-0005-0000-0000-0000BA000000}"/>
    <cellStyle name="Accent6" xfId="76" xr:uid="{00000000-0005-0000-0000-0000BB000000}"/>
    <cellStyle name="Accent6 2" xfId="318" xr:uid="{00000000-0005-0000-0000-0000BC000000}"/>
    <cellStyle name="Accent6 3" xfId="820" xr:uid="{00000000-0005-0000-0000-0000BD000000}"/>
    <cellStyle name="Accent6 4" xfId="709" xr:uid="{00000000-0005-0000-0000-0000BE000000}"/>
    <cellStyle name="Accent6_Ebitda breakdown_details by BU" xfId="511" xr:uid="{00000000-0005-0000-0000-0000BF000000}"/>
    <cellStyle name="Arial 10" xfId="77" xr:uid="{00000000-0005-0000-0000-0000C0000000}"/>
    <cellStyle name="Arial 12" xfId="78" xr:uid="{00000000-0005-0000-0000-0000C1000000}"/>
    <cellStyle name="Bad" xfId="79" xr:uid="{00000000-0005-0000-0000-0000C2000000}"/>
    <cellStyle name="Bad 2" xfId="319" xr:uid="{00000000-0005-0000-0000-0000C3000000}"/>
    <cellStyle name="Bad 3" xfId="710" xr:uid="{00000000-0005-0000-0000-0000C4000000}"/>
    <cellStyle name="Bad_Ebitda breakdown_details by BU" xfId="512" xr:uid="{00000000-0005-0000-0000-0000C5000000}"/>
    <cellStyle name="Border Heavy" xfId="80" xr:uid="{00000000-0005-0000-0000-0000C6000000}"/>
    <cellStyle name="Border Thin" xfId="81" xr:uid="{00000000-0005-0000-0000-0000C7000000}"/>
    <cellStyle name="Border Thin 2" xfId="664" xr:uid="{00000000-0005-0000-0000-0000C8000000}"/>
    <cellStyle name="Border Thin 3" xfId="683" xr:uid="{00000000-0005-0000-0000-0000C9000000}"/>
    <cellStyle name="Border Thin 4" xfId="661" xr:uid="{00000000-0005-0000-0000-0000CA000000}"/>
    <cellStyle name="British Pound" xfId="82" xr:uid="{00000000-0005-0000-0000-0000CB000000}"/>
    <cellStyle name="Calculation" xfId="83" xr:uid="{00000000-0005-0000-0000-0000CC000000}"/>
    <cellStyle name="Calculation 2" xfId="320" xr:uid="{00000000-0005-0000-0000-0000CD000000}"/>
    <cellStyle name="Calculation 2 2" xfId="769" xr:uid="{00000000-0005-0000-0000-0000CE000000}"/>
    <cellStyle name="Calculation 2 3" xfId="868" xr:uid="{00000000-0005-0000-0000-0000CF000000}"/>
    <cellStyle name="Calculation 3" xfId="665" xr:uid="{00000000-0005-0000-0000-0000D0000000}"/>
    <cellStyle name="Calculation 4" xfId="663" xr:uid="{00000000-0005-0000-0000-0000D1000000}"/>
    <cellStyle name="Calculation_Capex plan" xfId="711" xr:uid="{00000000-0005-0000-0000-0000D2000000}"/>
    <cellStyle name="category number" xfId="84" xr:uid="{00000000-0005-0000-0000-0000D3000000}"/>
    <cellStyle name="ChartingText" xfId="85" xr:uid="{00000000-0005-0000-0000-0000D4000000}"/>
    <cellStyle name="Check" xfId="86" xr:uid="{00000000-0005-0000-0000-0000D5000000}"/>
    <cellStyle name="Check Cell" xfId="87" xr:uid="{00000000-0005-0000-0000-0000D6000000}"/>
    <cellStyle name="Check Cell 2" xfId="321" xr:uid="{00000000-0005-0000-0000-0000D7000000}"/>
    <cellStyle name="Check Cell 3" xfId="712" xr:uid="{00000000-0005-0000-0000-0000D8000000}"/>
    <cellStyle name="Check Cell_Ebitda breakdown_details by BU" xfId="513" xr:uid="{00000000-0005-0000-0000-0000D9000000}"/>
    <cellStyle name="ColHeading" xfId="88" xr:uid="{00000000-0005-0000-0000-0000DA000000}"/>
    <cellStyle name="Collegamento ipertestuale" xfId="878" builtinId="8"/>
    <cellStyle name="Collegamento ipertestuale 2" xfId="25" xr:uid="{00000000-0005-0000-0000-0000DC000000}"/>
    <cellStyle name="Collegamento ipertestuale 2 2" xfId="322" xr:uid="{00000000-0005-0000-0000-0000DD000000}"/>
    <cellStyle name="Collegamento ipertestuale 3" xfId="323" xr:uid="{00000000-0005-0000-0000-0000DE000000}"/>
    <cellStyle name="ColumnHeaderNormal" xfId="89" xr:uid="{00000000-0005-0000-0000-0000DF000000}"/>
    <cellStyle name="Comma 10" xfId="90" xr:uid="{00000000-0005-0000-0000-0000E1000000}"/>
    <cellStyle name="Comma 10 2" xfId="448" xr:uid="{00000000-0005-0000-0000-0000E2000000}"/>
    <cellStyle name="Comma 10 2 2" xfId="619" xr:uid="{00000000-0005-0000-0000-0000E3000000}"/>
    <cellStyle name="Comma 10 3" xfId="404" xr:uid="{00000000-0005-0000-0000-0000E4000000}"/>
    <cellStyle name="Comma 10 3 2" xfId="575" xr:uid="{00000000-0005-0000-0000-0000E5000000}"/>
    <cellStyle name="Comma 10 4" xfId="532" xr:uid="{00000000-0005-0000-0000-0000E6000000}"/>
    <cellStyle name="Comma 2" xfId="91" xr:uid="{00000000-0005-0000-0000-0000E7000000}"/>
    <cellStyle name="Comma 2 2" xfId="770" xr:uid="{00000000-0005-0000-0000-0000E8000000}"/>
    <cellStyle name="Comma 2 3" xfId="667" xr:uid="{00000000-0005-0000-0000-0000E9000000}"/>
    <cellStyle name="Comma 7" xfId="745" xr:uid="{00000000-0005-0000-0000-0000EA000000}"/>
    <cellStyle name="Comma0" xfId="92" xr:uid="{00000000-0005-0000-0000-0000EC000000}"/>
    <cellStyle name="Company" xfId="93" xr:uid="{00000000-0005-0000-0000-0000ED000000}"/>
    <cellStyle name="Currency 2" xfId="324" xr:uid="{00000000-0005-0000-0000-0000EE000000}"/>
    <cellStyle name="Currency 3" xfId="325" xr:uid="{00000000-0005-0000-0000-0000EF000000}"/>
    <cellStyle name="Currency 4" xfId="326" xr:uid="{00000000-0005-0000-0000-0000F0000000}"/>
    <cellStyle name="Currency0" xfId="94" xr:uid="{00000000-0005-0000-0000-0000F1000000}"/>
    <cellStyle name="Date" xfId="95" xr:uid="{00000000-0005-0000-0000-0000F2000000}"/>
    <cellStyle name="Dati quantitativi" xfId="96" xr:uid="{00000000-0005-0000-0000-0000F3000000}"/>
    <cellStyle name="Dati quantitativi HI" xfId="97" xr:uid="{00000000-0005-0000-0000-0000F4000000}"/>
    <cellStyle name="Double Accounting" xfId="98" xr:uid="{00000000-0005-0000-0000-0000F5000000}"/>
    <cellStyle name="Euro" xfId="3" xr:uid="{00000000-0005-0000-0000-0000F6000000}"/>
    <cellStyle name="Euro 2" xfId="4" xr:uid="{00000000-0005-0000-0000-0000F7000000}"/>
    <cellStyle name="Euro 2 2" xfId="22" xr:uid="{00000000-0005-0000-0000-0000F8000000}"/>
    <cellStyle name="Euro 2 3" xfId="669" xr:uid="{00000000-0005-0000-0000-0000F9000000}"/>
    <cellStyle name="Euro 3" xfId="771" xr:uid="{00000000-0005-0000-0000-0000FA000000}"/>
    <cellStyle name="Euro 4" xfId="668" xr:uid="{00000000-0005-0000-0000-0000FB000000}"/>
    <cellStyle name="Euro_RichiestaPrimoBimestre2008_20080328" xfId="747" xr:uid="{00000000-0005-0000-0000-0000FC000000}"/>
    <cellStyle name="Explanatory Text" xfId="99" xr:uid="{00000000-0005-0000-0000-0000FD000000}"/>
    <cellStyle name="Explanatory Text 2" xfId="327" xr:uid="{00000000-0005-0000-0000-0000FE000000}"/>
    <cellStyle name="Explanatory Text 3" xfId="713" xr:uid="{00000000-0005-0000-0000-0000FF000000}"/>
    <cellStyle name="Explanatory Text_Ebitda breakdown_details by BU" xfId="514" xr:uid="{00000000-0005-0000-0000-000000010000}"/>
    <cellStyle name="FF_EURO" xfId="100" xr:uid="{00000000-0005-0000-0000-000001010000}"/>
    <cellStyle name="Fixed" xfId="101" xr:uid="{00000000-0005-0000-0000-000002010000}"/>
    <cellStyle name="giallo" xfId="102" xr:uid="{00000000-0005-0000-0000-000003010000}"/>
    <cellStyle name="giallo 2" xfId="672" xr:uid="{00000000-0005-0000-0000-000004010000}"/>
    <cellStyle name="Good" xfId="103" xr:uid="{00000000-0005-0000-0000-000005010000}"/>
    <cellStyle name="Good 2" xfId="328" xr:uid="{00000000-0005-0000-0000-000006010000}"/>
    <cellStyle name="Good 3" xfId="714" xr:uid="{00000000-0005-0000-0000-000007010000}"/>
    <cellStyle name="Good_Ebitda breakdown_details by BU" xfId="515" xr:uid="{00000000-0005-0000-0000-000008010000}"/>
    <cellStyle name="Grey" xfId="104" xr:uid="{00000000-0005-0000-0000-000009010000}"/>
    <cellStyle name="Hard Input" xfId="105" xr:uid="{00000000-0005-0000-0000-00000A010000}"/>
    <cellStyle name="Header" xfId="106" xr:uid="{00000000-0005-0000-0000-00000B010000}"/>
    <cellStyle name="Header1" xfId="107" xr:uid="{00000000-0005-0000-0000-00000C010000}"/>
    <cellStyle name="Header2" xfId="108" xr:uid="{00000000-0005-0000-0000-00000D010000}"/>
    <cellStyle name="Heading" xfId="109" xr:uid="{00000000-0005-0000-0000-00000E010000}"/>
    <cellStyle name="Heading 1" xfId="110" xr:uid="{00000000-0005-0000-0000-00000F010000}"/>
    <cellStyle name="Heading 1 2" xfId="329" xr:uid="{00000000-0005-0000-0000-000010010000}"/>
    <cellStyle name="Heading 1 3" xfId="715" xr:uid="{00000000-0005-0000-0000-000011010000}"/>
    <cellStyle name="Heading 1_Ebitda breakdown_details by BU" xfId="516" xr:uid="{00000000-0005-0000-0000-000012010000}"/>
    <cellStyle name="Heading 2" xfId="111" xr:uid="{00000000-0005-0000-0000-000013010000}"/>
    <cellStyle name="Heading 2 2" xfId="330" xr:uid="{00000000-0005-0000-0000-000014010000}"/>
    <cellStyle name="Heading 2 3" xfId="716" xr:uid="{00000000-0005-0000-0000-000015010000}"/>
    <cellStyle name="Heading 2_Ebitda breakdown_details by BU" xfId="517" xr:uid="{00000000-0005-0000-0000-000016010000}"/>
    <cellStyle name="Heading 3" xfId="112" xr:uid="{00000000-0005-0000-0000-000017010000}"/>
    <cellStyle name="Heading 3 2" xfId="331" xr:uid="{00000000-0005-0000-0000-000018010000}"/>
    <cellStyle name="Heading 3 3" xfId="717" xr:uid="{00000000-0005-0000-0000-000019010000}"/>
    <cellStyle name="Heading 3_Ebitda breakdown_details by BU" xfId="518" xr:uid="{00000000-0005-0000-0000-00001A010000}"/>
    <cellStyle name="Heading 4" xfId="113" xr:uid="{00000000-0005-0000-0000-00001B010000}"/>
    <cellStyle name="Heading 4 2" xfId="332" xr:uid="{00000000-0005-0000-0000-00001C010000}"/>
    <cellStyle name="Heading 4 3" xfId="718" xr:uid="{00000000-0005-0000-0000-00001D010000}"/>
    <cellStyle name="Heading 4_Ebitda breakdown_details by BU" xfId="519" xr:uid="{00000000-0005-0000-0000-00001E010000}"/>
    <cellStyle name="Hyperlink" xfId="881" xr:uid="{00000000-000B-0000-0000-000008000000}"/>
    <cellStyle name="Hyperlink 2" xfId="333" xr:uid="{00000000-0005-0000-0000-000020010000}"/>
    <cellStyle name="Hyperlink 3" xfId="334" xr:uid="{00000000-0005-0000-0000-000021010000}"/>
    <cellStyle name="Input [yellow]" xfId="114" xr:uid="{00000000-0005-0000-0000-000023010000}"/>
    <cellStyle name="Input 2" xfId="335" xr:uid="{00000000-0005-0000-0000-000024010000}"/>
    <cellStyle name="Input 2 2" xfId="772" xr:uid="{00000000-0005-0000-0000-000025010000}"/>
    <cellStyle name="Input 2 3" xfId="860" xr:uid="{00000000-0005-0000-0000-000026010000}"/>
    <cellStyle name="Intercompany" xfId="115" xr:uid="{00000000-0005-0000-0000-000027010000}"/>
    <cellStyle name="Intercompany 2" xfId="449" xr:uid="{00000000-0005-0000-0000-000028010000}"/>
    <cellStyle name="Intercompany 2 2" xfId="620" xr:uid="{00000000-0005-0000-0000-000029010000}"/>
    <cellStyle name="Intercompany 3" xfId="405" xr:uid="{00000000-0005-0000-0000-00002A010000}"/>
    <cellStyle name="Intercompany 3 2" xfId="576" xr:uid="{00000000-0005-0000-0000-00002B010000}"/>
    <cellStyle name="Intercompany 4" xfId="533" xr:uid="{00000000-0005-0000-0000-00002C010000}"/>
    <cellStyle name="Invisible" xfId="116" xr:uid="{00000000-0005-0000-0000-00002D010000}"/>
    <cellStyle name="Item" xfId="117" xr:uid="{00000000-0005-0000-0000-00002E010000}"/>
    <cellStyle name="ItemTypeClass" xfId="118" xr:uid="{00000000-0005-0000-0000-00002F010000}"/>
    <cellStyle name="ItemTypeClass 2" xfId="866" xr:uid="{00000000-0005-0000-0000-000030010000}"/>
    <cellStyle name="Komma [0]_PLDT" xfId="119" xr:uid="{00000000-0005-0000-0000-000031010000}"/>
    <cellStyle name="Komma_PLDT" xfId="120" xr:uid="{00000000-0005-0000-0000-000032010000}"/>
    <cellStyle name="Link" xfId="121" xr:uid="{00000000-0005-0000-0000-000033010000}"/>
    <cellStyle name="Linked" xfId="122" xr:uid="{00000000-0005-0000-0000-000034010000}"/>
    <cellStyle name="Linked Cell" xfId="123" xr:uid="{00000000-0005-0000-0000-000035010000}"/>
    <cellStyle name="Linked Cell 2" xfId="336" xr:uid="{00000000-0005-0000-0000-000036010000}"/>
    <cellStyle name="Linked Cell 3" xfId="719" xr:uid="{00000000-0005-0000-0000-000037010000}"/>
    <cellStyle name="Linked Cell_Ebitda breakdown_details by BU" xfId="520" xr:uid="{00000000-0005-0000-0000-000038010000}"/>
    <cellStyle name="Macroindicatori" xfId="124" xr:uid="{00000000-0005-0000-0000-000039010000}"/>
    <cellStyle name="Migliaia (0)_0609PostMortem29" xfId="125" xr:uid="{00000000-0005-0000-0000-00003B010000}"/>
    <cellStyle name="Migliaia [0] 2" xfId="126" xr:uid="{00000000-0005-0000-0000-00003C010000}"/>
    <cellStyle name="Migliaia [0] 2 2" xfId="337" xr:uid="{00000000-0005-0000-0000-00003D010000}"/>
    <cellStyle name="Migliaia [0] 2 2 2" xfId="459" xr:uid="{00000000-0005-0000-0000-00003E010000}"/>
    <cellStyle name="Migliaia [0] 2 2 2 2" xfId="630" xr:uid="{00000000-0005-0000-0000-00003F010000}"/>
    <cellStyle name="Migliaia [0] 2 2 3" xfId="417" xr:uid="{00000000-0005-0000-0000-000040010000}"/>
    <cellStyle name="Migliaia [0] 2 2 3 2" xfId="588" xr:uid="{00000000-0005-0000-0000-000041010000}"/>
    <cellStyle name="Migliaia [0] 2 2 4" xfId="542" xr:uid="{00000000-0005-0000-0000-000042010000}"/>
    <cellStyle name="Migliaia [0] 2 3" xfId="773" xr:uid="{00000000-0005-0000-0000-000043010000}"/>
    <cellStyle name="Migliaia [0] 2 4" xfId="534" xr:uid="{00000000-0005-0000-0000-000044010000}"/>
    <cellStyle name="Migliaia [0] 3" xfId="338" xr:uid="{00000000-0005-0000-0000-000045010000}"/>
    <cellStyle name="Migliaia [0] 3 2" xfId="460" xr:uid="{00000000-0005-0000-0000-000046010000}"/>
    <cellStyle name="Migliaia [0] 3 2 2" xfId="631" xr:uid="{00000000-0005-0000-0000-000047010000}"/>
    <cellStyle name="Migliaia [0] 3 3" xfId="418" xr:uid="{00000000-0005-0000-0000-000048010000}"/>
    <cellStyle name="Migliaia [0] 3 3 2" xfId="589" xr:uid="{00000000-0005-0000-0000-000049010000}"/>
    <cellStyle name="Migliaia [0] 3 4" xfId="543" xr:uid="{00000000-0005-0000-0000-00004A010000}"/>
    <cellStyle name="Migliaia [0] 4" xfId="339" xr:uid="{00000000-0005-0000-0000-00004B010000}"/>
    <cellStyle name="Migliaia [0] 4 2" xfId="461" xr:uid="{00000000-0005-0000-0000-00004C010000}"/>
    <cellStyle name="Migliaia [0] 4 2 2" xfId="632" xr:uid="{00000000-0005-0000-0000-00004D010000}"/>
    <cellStyle name="Migliaia [0] 4 3" xfId="419" xr:uid="{00000000-0005-0000-0000-00004E010000}"/>
    <cellStyle name="Migliaia [0] 4 3 2" xfId="590" xr:uid="{00000000-0005-0000-0000-00004F010000}"/>
    <cellStyle name="Migliaia [0] 4 4" xfId="544" xr:uid="{00000000-0005-0000-0000-000050010000}"/>
    <cellStyle name="Migliaia [0] 5" xfId="340" xr:uid="{00000000-0005-0000-0000-000051010000}"/>
    <cellStyle name="Migliaia [0] 5 2" xfId="462" xr:uid="{00000000-0005-0000-0000-000052010000}"/>
    <cellStyle name="Migliaia [0] 5 2 2" xfId="633" xr:uid="{00000000-0005-0000-0000-000053010000}"/>
    <cellStyle name="Migliaia [0] 5 3" xfId="420" xr:uid="{00000000-0005-0000-0000-000054010000}"/>
    <cellStyle name="Migliaia [0] 5 3 2" xfId="591" xr:uid="{00000000-0005-0000-0000-000055010000}"/>
    <cellStyle name="Migliaia [0] 5 4" xfId="545" xr:uid="{00000000-0005-0000-0000-000056010000}"/>
    <cellStyle name="Migliaia [0] 7" xfId="341" xr:uid="{00000000-0005-0000-0000-000057010000}"/>
    <cellStyle name="Migliaia [0] 7 2" xfId="463" xr:uid="{00000000-0005-0000-0000-000058010000}"/>
    <cellStyle name="Migliaia [0] 7 2 2" xfId="634" xr:uid="{00000000-0005-0000-0000-000059010000}"/>
    <cellStyle name="Migliaia [0] 7 3" xfId="421" xr:uid="{00000000-0005-0000-0000-00005A010000}"/>
    <cellStyle name="Migliaia [0] 7 3 2" xfId="592" xr:uid="{00000000-0005-0000-0000-00005B010000}"/>
    <cellStyle name="Migliaia [0] 7 4" xfId="546" xr:uid="{00000000-0005-0000-0000-00005C010000}"/>
    <cellStyle name="Migliaia 10" xfId="342" xr:uid="{00000000-0005-0000-0000-00005D010000}"/>
    <cellStyle name="Migliaia 10 2" xfId="127" xr:uid="{00000000-0005-0000-0000-00005E010000}"/>
    <cellStyle name="Migliaia 10 2 2" xfId="450" xr:uid="{00000000-0005-0000-0000-00005F010000}"/>
    <cellStyle name="Migliaia 10 2 2 2" xfId="774" xr:uid="{00000000-0005-0000-0000-000060010000}"/>
    <cellStyle name="Migliaia 10 2 2 3" xfId="621" xr:uid="{00000000-0005-0000-0000-000061010000}"/>
    <cellStyle name="Migliaia 10 2 3" xfId="406" xr:uid="{00000000-0005-0000-0000-000062010000}"/>
    <cellStyle name="Migliaia 10 2 3 2" xfId="577" xr:uid="{00000000-0005-0000-0000-000063010000}"/>
    <cellStyle name="Migliaia 10 2 4" xfId="671" xr:uid="{00000000-0005-0000-0000-000064010000}"/>
    <cellStyle name="Migliaia 10 2 5" xfId="535" xr:uid="{00000000-0005-0000-0000-000065010000}"/>
    <cellStyle name="Migliaia 10 3" xfId="464" xr:uid="{00000000-0005-0000-0000-000066010000}"/>
    <cellStyle name="Migliaia 10 3 2" xfId="635" xr:uid="{00000000-0005-0000-0000-000067010000}"/>
    <cellStyle name="Migliaia 10 4" xfId="422" xr:uid="{00000000-0005-0000-0000-000068010000}"/>
    <cellStyle name="Migliaia 10 4 2" xfId="593" xr:uid="{00000000-0005-0000-0000-000069010000}"/>
    <cellStyle name="Migliaia 10 5" xfId="547" xr:uid="{00000000-0005-0000-0000-00006A010000}"/>
    <cellStyle name="Migliaia 11" xfId="343" xr:uid="{00000000-0005-0000-0000-00006B010000}"/>
    <cellStyle name="Migliaia 11 2" xfId="465" xr:uid="{00000000-0005-0000-0000-00006C010000}"/>
    <cellStyle name="Migliaia 11 2 2" xfId="636" xr:uid="{00000000-0005-0000-0000-00006D010000}"/>
    <cellStyle name="Migliaia 11 3" xfId="423" xr:uid="{00000000-0005-0000-0000-00006E010000}"/>
    <cellStyle name="Migliaia 11 3 2" xfId="594" xr:uid="{00000000-0005-0000-0000-00006F010000}"/>
    <cellStyle name="Migliaia 11 4" xfId="548" xr:uid="{00000000-0005-0000-0000-000070010000}"/>
    <cellStyle name="Migliaia 12" xfId="344" xr:uid="{00000000-0005-0000-0000-000071010000}"/>
    <cellStyle name="Migliaia 12 2" xfId="466" xr:uid="{00000000-0005-0000-0000-000072010000}"/>
    <cellStyle name="Migliaia 12 2 2" xfId="637" xr:uid="{00000000-0005-0000-0000-000073010000}"/>
    <cellStyle name="Migliaia 12 3" xfId="424" xr:uid="{00000000-0005-0000-0000-000074010000}"/>
    <cellStyle name="Migliaia 12 3 2" xfId="595" xr:uid="{00000000-0005-0000-0000-000075010000}"/>
    <cellStyle name="Migliaia 12 4" xfId="549" xr:uid="{00000000-0005-0000-0000-000076010000}"/>
    <cellStyle name="Migliaia 13" xfId="345" xr:uid="{00000000-0005-0000-0000-000077010000}"/>
    <cellStyle name="Migliaia 13 2" xfId="467" xr:uid="{00000000-0005-0000-0000-000078010000}"/>
    <cellStyle name="Migliaia 13 2 2" xfId="638" xr:uid="{00000000-0005-0000-0000-000079010000}"/>
    <cellStyle name="Migliaia 13 3" xfId="425" xr:uid="{00000000-0005-0000-0000-00007A010000}"/>
    <cellStyle name="Migliaia 13 3 2" xfId="596" xr:uid="{00000000-0005-0000-0000-00007B010000}"/>
    <cellStyle name="Migliaia 13 4" xfId="550" xr:uid="{00000000-0005-0000-0000-00007C010000}"/>
    <cellStyle name="Migliaia 14" xfId="346" xr:uid="{00000000-0005-0000-0000-00007D010000}"/>
    <cellStyle name="Migliaia 14 2" xfId="468" xr:uid="{00000000-0005-0000-0000-00007E010000}"/>
    <cellStyle name="Migliaia 14 2 2" xfId="639" xr:uid="{00000000-0005-0000-0000-00007F010000}"/>
    <cellStyle name="Migliaia 14 3" xfId="426" xr:uid="{00000000-0005-0000-0000-000080010000}"/>
    <cellStyle name="Migliaia 14 3 2" xfId="597" xr:uid="{00000000-0005-0000-0000-000081010000}"/>
    <cellStyle name="Migliaia 14 4" xfId="551" xr:uid="{00000000-0005-0000-0000-000082010000}"/>
    <cellStyle name="Migliaia 15" xfId="347" xr:uid="{00000000-0005-0000-0000-000083010000}"/>
    <cellStyle name="Migliaia 15 2" xfId="469" xr:uid="{00000000-0005-0000-0000-000084010000}"/>
    <cellStyle name="Migliaia 15 2 2" xfId="640" xr:uid="{00000000-0005-0000-0000-000085010000}"/>
    <cellStyle name="Migliaia 15 3" xfId="427" xr:uid="{00000000-0005-0000-0000-000086010000}"/>
    <cellStyle name="Migliaia 15 3 2" xfId="598" xr:uid="{00000000-0005-0000-0000-000087010000}"/>
    <cellStyle name="Migliaia 15 4" xfId="552" xr:uid="{00000000-0005-0000-0000-000088010000}"/>
    <cellStyle name="Migliaia 16" xfId="128" xr:uid="{00000000-0005-0000-0000-000089010000}"/>
    <cellStyle name="Migliaia 16 2" xfId="348" xr:uid="{00000000-0005-0000-0000-00008A010000}"/>
    <cellStyle name="Migliaia 16 2 2" xfId="470" xr:uid="{00000000-0005-0000-0000-00008B010000}"/>
    <cellStyle name="Migliaia 16 2 2 2" xfId="641" xr:uid="{00000000-0005-0000-0000-00008C010000}"/>
    <cellStyle name="Migliaia 16 2 3" xfId="428" xr:uid="{00000000-0005-0000-0000-00008D010000}"/>
    <cellStyle name="Migliaia 16 2 3 2" xfId="599" xr:uid="{00000000-0005-0000-0000-00008E010000}"/>
    <cellStyle name="Migliaia 16 2 4" xfId="553" xr:uid="{00000000-0005-0000-0000-00008F010000}"/>
    <cellStyle name="Migliaia 16 3" xfId="451" xr:uid="{00000000-0005-0000-0000-000090010000}"/>
    <cellStyle name="Migliaia 16 3 2" xfId="622" xr:uid="{00000000-0005-0000-0000-000091010000}"/>
    <cellStyle name="Migliaia 16 4" xfId="407" xr:uid="{00000000-0005-0000-0000-000092010000}"/>
    <cellStyle name="Migliaia 16 4 2" xfId="578" xr:uid="{00000000-0005-0000-0000-000093010000}"/>
    <cellStyle name="Migliaia 16 5" xfId="536" xr:uid="{00000000-0005-0000-0000-000094010000}"/>
    <cellStyle name="Migliaia 17" xfId="349" xr:uid="{00000000-0005-0000-0000-000095010000}"/>
    <cellStyle name="Migliaia 17 2" xfId="471" xr:uid="{00000000-0005-0000-0000-000096010000}"/>
    <cellStyle name="Migliaia 17 2 2" xfId="642" xr:uid="{00000000-0005-0000-0000-000097010000}"/>
    <cellStyle name="Migliaia 17 3" xfId="429" xr:uid="{00000000-0005-0000-0000-000098010000}"/>
    <cellStyle name="Migliaia 17 3 2" xfId="600" xr:uid="{00000000-0005-0000-0000-000099010000}"/>
    <cellStyle name="Migliaia 17 4" xfId="554" xr:uid="{00000000-0005-0000-0000-00009A010000}"/>
    <cellStyle name="Migliaia 18" xfId="350" xr:uid="{00000000-0005-0000-0000-00009B010000}"/>
    <cellStyle name="Migliaia 18 2" xfId="472" xr:uid="{00000000-0005-0000-0000-00009C010000}"/>
    <cellStyle name="Migliaia 18 2 2" xfId="727" xr:uid="{00000000-0005-0000-0000-00009D010000}"/>
    <cellStyle name="Migliaia 18 2 3" xfId="643" xr:uid="{00000000-0005-0000-0000-00009E010000}"/>
    <cellStyle name="Migliaia 18 3" xfId="430" xr:uid="{00000000-0005-0000-0000-00009F010000}"/>
    <cellStyle name="Migliaia 18 3 2" xfId="601" xr:uid="{00000000-0005-0000-0000-0000A0010000}"/>
    <cellStyle name="Migliaia 18 4" xfId="555" xr:uid="{00000000-0005-0000-0000-0000A1010000}"/>
    <cellStyle name="Migliaia 19" xfId="351" xr:uid="{00000000-0005-0000-0000-0000A2010000}"/>
    <cellStyle name="Migliaia 19 2" xfId="473" xr:uid="{00000000-0005-0000-0000-0000A3010000}"/>
    <cellStyle name="Migliaia 19 2 2" xfId="644" xr:uid="{00000000-0005-0000-0000-0000A4010000}"/>
    <cellStyle name="Migliaia 19 3" xfId="431" xr:uid="{00000000-0005-0000-0000-0000A5010000}"/>
    <cellStyle name="Migliaia 19 3 2" xfId="602" xr:uid="{00000000-0005-0000-0000-0000A6010000}"/>
    <cellStyle name="Migliaia 19 4" xfId="556" xr:uid="{00000000-0005-0000-0000-0000A7010000}"/>
    <cellStyle name="Migliaia 2" xfId="15" xr:uid="{00000000-0005-0000-0000-0000A8010000}"/>
    <cellStyle name="Migliaia 2 2" xfId="352" xr:uid="{00000000-0005-0000-0000-0000A9010000}"/>
    <cellStyle name="Migliaia 2 2 2" xfId="129" xr:uid="{00000000-0005-0000-0000-0000AA010000}"/>
    <cellStyle name="Migliaia 2 2 2 2" xfId="452" xr:uid="{00000000-0005-0000-0000-0000AB010000}"/>
    <cellStyle name="Migliaia 2 2 2 2 2" xfId="623" xr:uid="{00000000-0005-0000-0000-0000AC010000}"/>
    <cellStyle name="Migliaia 2 2 2 3" xfId="408" xr:uid="{00000000-0005-0000-0000-0000AD010000}"/>
    <cellStyle name="Migliaia 2 2 2 3 2" xfId="579" xr:uid="{00000000-0005-0000-0000-0000AE010000}"/>
    <cellStyle name="Migliaia 2 2 2 4" xfId="537" xr:uid="{00000000-0005-0000-0000-0000AF010000}"/>
    <cellStyle name="Migliaia 2 2 3" xfId="474" xr:uid="{00000000-0005-0000-0000-0000B0010000}"/>
    <cellStyle name="Migliaia 2 2 3 2" xfId="645" xr:uid="{00000000-0005-0000-0000-0000B1010000}"/>
    <cellStyle name="Migliaia 2 2 4" xfId="432" xr:uid="{00000000-0005-0000-0000-0000B2010000}"/>
    <cellStyle name="Migliaia 2 2 4 2" xfId="603" xr:uid="{00000000-0005-0000-0000-0000B3010000}"/>
    <cellStyle name="Migliaia 2 2 5" xfId="557" xr:uid="{00000000-0005-0000-0000-0000B4010000}"/>
    <cellStyle name="Migliaia 2 3" xfId="353" xr:uid="{00000000-0005-0000-0000-0000B5010000}"/>
    <cellStyle name="Migliaia 2 3 2" xfId="475" xr:uid="{00000000-0005-0000-0000-0000B6010000}"/>
    <cellStyle name="Migliaia 2 3 2 2" xfId="646" xr:uid="{00000000-0005-0000-0000-0000B7010000}"/>
    <cellStyle name="Migliaia 2 3 3" xfId="433" xr:uid="{00000000-0005-0000-0000-0000B8010000}"/>
    <cellStyle name="Migliaia 2 3 3 2" xfId="604" xr:uid="{00000000-0005-0000-0000-0000B9010000}"/>
    <cellStyle name="Migliaia 2 3 4" xfId="558" xr:uid="{00000000-0005-0000-0000-0000BA010000}"/>
    <cellStyle name="Migliaia 2 4" xfId="446" xr:uid="{00000000-0005-0000-0000-0000BB010000}"/>
    <cellStyle name="Migliaia 2 4 2" xfId="752" xr:uid="{00000000-0005-0000-0000-0000BC010000}"/>
    <cellStyle name="Migliaia 2 4 3" xfId="617" xr:uid="{00000000-0005-0000-0000-0000BD010000}"/>
    <cellStyle name="Migliaia 2 5" xfId="401" xr:uid="{00000000-0005-0000-0000-0000BE010000}"/>
    <cellStyle name="Migliaia 2 5 2" xfId="572" xr:uid="{00000000-0005-0000-0000-0000BF010000}"/>
    <cellStyle name="Migliaia 2 6" xfId="530" xr:uid="{00000000-0005-0000-0000-0000C0010000}"/>
    <cellStyle name="Migliaia 20" xfId="354" xr:uid="{00000000-0005-0000-0000-0000C1010000}"/>
    <cellStyle name="Migliaia 20 2" xfId="476" xr:uid="{00000000-0005-0000-0000-0000C2010000}"/>
    <cellStyle name="Migliaia 20 2 2" xfId="647" xr:uid="{00000000-0005-0000-0000-0000C3010000}"/>
    <cellStyle name="Migliaia 20 3" xfId="434" xr:uid="{00000000-0005-0000-0000-0000C4010000}"/>
    <cellStyle name="Migliaia 20 3 2" xfId="605" xr:uid="{00000000-0005-0000-0000-0000C5010000}"/>
    <cellStyle name="Migliaia 20 4" xfId="559" xr:uid="{00000000-0005-0000-0000-0000C6010000}"/>
    <cellStyle name="Migliaia 21" xfId="355" xr:uid="{00000000-0005-0000-0000-0000C7010000}"/>
    <cellStyle name="Migliaia 21 2" xfId="477" xr:uid="{00000000-0005-0000-0000-0000C8010000}"/>
    <cellStyle name="Migliaia 21 2 2" xfId="648" xr:uid="{00000000-0005-0000-0000-0000C9010000}"/>
    <cellStyle name="Migliaia 21 3" xfId="435" xr:uid="{00000000-0005-0000-0000-0000CA010000}"/>
    <cellStyle name="Migliaia 21 3 2" xfId="606" xr:uid="{00000000-0005-0000-0000-0000CB010000}"/>
    <cellStyle name="Migliaia 21 4" xfId="560" xr:uid="{00000000-0005-0000-0000-0000CC010000}"/>
    <cellStyle name="Migliaia 22" xfId="356" xr:uid="{00000000-0005-0000-0000-0000CD010000}"/>
    <cellStyle name="Migliaia 22 2" xfId="478" xr:uid="{00000000-0005-0000-0000-0000CE010000}"/>
    <cellStyle name="Migliaia 22 2 2" xfId="649" xr:uid="{00000000-0005-0000-0000-0000CF010000}"/>
    <cellStyle name="Migliaia 22 3" xfId="436" xr:uid="{00000000-0005-0000-0000-0000D0010000}"/>
    <cellStyle name="Migliaia 22 3 2" xfId="607" xr:uid="{00000000-0005-0000-0000-0000D1010000}"/>
    <cellStyle name="Migliaia 22 4" xfId="561" xr:uid="{00000000-0005-0000-0000-0000D2010000}"/>
    <cellStyle name="Migliaia 23" xfId="357" xr:uid="{00000000-0005-0000-0000-0000D3010000}"/>
    <cellStyle name="Migliaia 23 2" xfId="479" xr:uid="{00000000-0005-0000-0000-0000D4010000}"/>
    <cellStyle name="Migliaia 23 2 2" xfId="650" xr:uid="{00000000-0005-0000-0000-0000D5010000}"/>
    <cellStyle name="Migliaia 23 3" xfId="437" xr:uid="{00000000-0005-0000-0000-0000D6010000}"/>
    <cellStyle name="Migliaia 23 3 2" xfId="608" xr:uid="{00000000-0005-0000-0000-0000D7010000}"/>
    <cellStyle name="Migliaia 23 4" xfId="562" xr:uid="{00000000-0005-0000-0000-0000D8010000}"/>
    <cellStyle name="Migliaia 24" xfId="358" xr:uid="{00000000-0005-0000-0000-0000D9010000}"/>
    <cellStyle name="Migliaia 24 2" xfId="480" xr:uid="{00000000-0005-0000-0000-0000DA010000}"/>
    <cellStyle name="Migliaia 24 2 2" xfId="651" xr:uid="{00000000-0005-0000-0000-0000DB010000}"/>
    <cellStyle name="Migliaia 24 3" xfId="438" xr:uid="{00000000-0005-0000-0000-0000DC010000}"/>
    <cellStyle name="Migliaia 24 3 2" xfId="609" xr:uid="{00000000-0005-0000-0000-0000DD010000}"/>
    <cellStyle name="Migliaia 24 4" xfId="563" xr:uid="{00000000-0005-0000-0000-0000DE010000}"/>
    <cellStyle name="Migliaia 25" xfId="359" xr:uid="{00000000-0005-0000-0000-0000DF010000}"/>
    <cellStyle name="Migliaia 25 2" xfId="481" xr:uid="{00000000-0005-0000-0000-0000E0010000}"/>
    <cellStyle name="Migliaia 25 2 2" xfId="652" xr:uid="{00000000-0005-0000-0000-0000E1010000}"/>
    <cellStyle name="Migliaia 25 3" xfId="439" xr:uid="{00000000-0005-0000-0000-0000E2010000}"/>
    <cellStyle name="Migliaia 25 3 2" xfId="610" xr:uid="{00000000-0005-0000-0000-0000E3010000}"/>
    <cellStyle name="Migliaia 25 4" xfId="564" xr:uid="{00000000-0005-0000-0000-0000E4010000}"/>
    <cellStyle name="Migliaia 26" xfId="360" xr:uid="{00000000-0005-0000-0000-0000E5010000}"/>
    <cellStyle name="Migliaia 26 2" xfId="482" xr:uid="{00000000-0005-0000-0000-0000E6010000}"/>
    <cellStyle name="Migliaia 26 2 2" xfId="653" xr:uid="{00000000-0005-0000-0000-0000E7010000}"/>
    <cellStyle name="Migliaia 26 3" xfId="440" xr:uid="{00000000-0005-0000-0000-0000E8010000}"/>
    <cellStyle name="Migliaia 26 3 2" xfId="611" xr:uid="{00000000-0005-0000-0000-0000E9010000}"/>
    <cellStyle name="Migliaia 26 4" xfId="565" xr:uid="{00000000-0005-0000-0000-0000EA010000}"/>
    <cellStyle name="Migliaia 27" xfId="361" xr:uid="{00000000-0005-0000-0000-0000EB010000}"/>
    <cellStyle name="Migliaia 27 2" xfId="483" xr:uid="{00000000-0005-0000-0000-0000EC010000}"/>
    <cellStyle name="Migliaia 27 2 2" xfId="654" xr:uid="{00000000-0005-0000-0000-0000ED010000}"/>
    <cellStyle name="Migliaia 27 3" xfId="441" xr:uid="{00000000-0005-0000-0000-0000EE010000}"/>
    <cellStyle name="Migliaia 27 3 2" xfId="612" xr:uid="{00000000-0005-0000-0000-0000EF010000}"/>
    <cellStyle name="Migliaia 27 4" xfId="566" xr:uid="{00000000-0005-0000-0000-0000F0010000}"/>
    <cellStyle name="Migliaia 28" xfId="362" xr:uid="{00000000-0005-0000-0000-0000F1010000}"/>
    <cellStyle name="Migliaia 28 2" xfId="484" xr:uid="{00000000-0005-0000-0000-0000F2010000}"/>
    <cellStyle name="Migliaia 28 2 2" xfId="655" xr:uid="{00000000-0005-0000-0000-0000F3010000}"/>
    <cellStyle name="Migliaia 28 3" xfId="442" xr:uid="{00000000-0005-0000-0000-0000F4010000}"/>
    <cellStyle name="Migliaia 28 3 2" xfId="613" xr:uid="{00000000-0005-0000-0000-0000F5010000}"/>
    <cellStyle name="Migliaia 28 4" xfId="567" xr:uid="{00000000-0005-0000-0000-0000F6010000}"/>
    <cellStyle name="Migliaia 29" xfId="363" xr:uid="{00000000-0005-0000-0000-0000F7010000}"/>
    <cellStyle name="Migliaia 29 2" xfId="485" xr:uid="{00000000-0005-0000-0000-0000F8010000}"/>
    <cellStyle name="Migliaia 29 2 2" xfId="656" xr:uid="{00000000-0005-0000-0000-0000F9010000}"/>
    <cellStyle name="Migliaia 29 3" xfId="443" xr:uid="{00000000-0005-0000-0000-0000FA010000}"/>
    <cellStyle name="Migliaia 29 3 2" xfId="614" xr:uid="{00000000-0005-0000-0000-0000FB010000}"/>
    <cellStyle name="Migliaia 29 4" xfId="568" xr:uid="{00000000-0005-0000-0000-0000FC010000}"/>
    <cellStyle name="Migliaia 3" xfId="130" xr:uid="{00000000-0005-0000-0000-0000FD010000}"/>
    <cellStyle name="Migliaia 3 2" xfId="364" xr:uid="{00000000-0005-0000-0000-0000FE010000}"/>
    <cellStyle name="Migliaia 3 2 2" xfId="458" xr:uid="{00000000-0005-0000-0000-0000FF010000}"/>
    <cellStyle name="Migliaia 3 2 2 2" xfId="629" xr:uid="{00000000-0005-0000-0000-000000020000}"/>
    <cellStyle name="Migliaia 3 2 3" xfId="415" xr:uid="{00000000-0005-0000-0000-000001020000}"/>
    <cellStyle name="Migliaia 3 2 3 2" xfId="586" xr:uid="{00000000-0005-0000-0000-000002020000}"/>
    <cellStyle name="Migliaia 3 2 4" xfId="569" xr:uid="{00000000-0005-0000-0000-000003020000}"/>
    <cellStyle name="Migliaia 3 3" xfId="453" xr:uid="{00000000-0005-0000-0000-000004020000}"/>
    <cellStyle name="Migliaia 3 3 2" xfId="624" xr:uid="{00000000-0005-0000-0000-000005020000}"/>
    <cellStyle name="Migliaia 3 4" xfId="409" xr:uid="{00000000-0005-0000-0000-000006020000}"/>
    <cellStyle name="Migliaia 3 4 2" xfId="580" xr:uid="{00000000-0005-0000-0000-000007020000}"/>
    <cellStyle name="Migliaia 3 5" xfId="538" xr:uid="{00000000-0005-0000-0000-000008020000}"/>
    <cellStyle name="Migliaia 30" xfId="365" xr:uid="{00000000-0005-0000-0000-000009020000}"/>
    <cellStyle name="Migliaia 30 2" xfId="486" xr:uid="{00000000-0005-0000-0000-00000A020000}"/>
    <cellStyle name="Migliaia 30 2 2" xfId="657" xr:uid="{00000000-0005-0000-0000-00000B020000}"/>
    <cellStyle name="Migliaia 30 3" xfId="444" xr:uid="{00000000-0005-0000-0000-00000C020000}"/>
    <cellStyle name="Migliaia 30 3 2" xfId="615" xr:uid="{00000000-0005-0000-0000-00000D020000}"/>
    <cellStyle name="Migliaia 30 4" xfId="570" xr:uid="{00000000-0005-0000-0000-00000E020000}"/>
    <cellStyle name="Migliaia 31" xfId="447" xr:uid="{00000000-0005-0000-0000-00000F020000}"/>
    <cellStyle name="Migliaia 31 2" xfId="725" xr:uid="{00000000-0005-0000-0000-000010020000}"/>
    <cellStyle name="Migliaia 31 3" xfId="618" xr:uid="{00000000-0005-0000-0000-000011020000}"/>
    <cellStyle name="Migliaia 32" xfId="457" xr:uid="{00000000-0005-0000-0000-000012020000}"/>
    <cellStyle name="Migliaia 32 2" xfId="825" xr:uid="{00000000-0005-0000-0000-000013020000}"/>
    <cellStyle name="Migliaia 32 3" xfId="840" xr:uid="{00000000-0005-0000-0000-000014020000}"/>
    <cellStyle name="Migliaia 32 4" xfId="628" xr:uid="{00000000-0005-0000-0000-000015020000}"/>
    <cellStyle name="Migliaia 33" xfId="402" xr:uid="{00000000-0005-0000-0000-000016020000}"/>
    <cellStyle name="Migliaia 33 2" xfId="528" xr:uid="{00000000-0005-0000-0000-000017020000}"/>
    <cellStyle name="Migliaia 33 2 2" xfId="831" xr:uid="{00000000-0005-0000-0000-000018020000}"/>
    <cellStyle name="Migliaia 33 3" xfId="573" xr:uid="{00000000-0005-0000-0000-000019020000}"/>
    <cellStyle name="Migliaia 34" xfId="414" xr:uid="{00000000-0005-0000-0000-00001A020000}"/>
    <cellStyle name="Migliaia 34 2" xfId="834" xr:uid="{00000000-0005-0000-0000-00001B020000}"/>
    <cellStyle name="Migliaia 34 3" xfId="740" xr:uid="{00000000-0005-0000-0000-00001C020000}"/>
    <cellStyle name="Migliaia 34 4" xfId="585" xr:uid="{00000000-0005-0000-0000-00001D020000}"/>
    <cellStyle name="Migliaia 35" xfId="403" xr:uid="{00000000-0005-0000-0000-00001E020000}"/>
    <cellStyle name="Migliaia 35 2" xfId="750" xr:uid="{00000000-0005-0000-0000-00001F020000}"/>
    <cellStyle name="Migliaia 35 3" xfId="574" xr:uid="{00000000-0005-0000-0000-000020020000}"/>
    <cellStyle name="Migliaia 36" xfId="416" xr:uid="{00000000-0005-0000-0000-000021020000}"/>
    <cellStyle name="Migliaia 36 2" xfId="793" xr:uid="{00000000-0005-0000-0000-000022020000}"/>
    <cellStyle name="Migliaia 36 3" xfId="587" xr:uid="{00000000-0005-0000-0000-000023020000}"/>
    <cellStyle name="Migliaia 37" xfId="531" xr:uid="{00000000-0005-0000-0000-000024020000}"/>
    <cellStyle name="Migliaia 38" xfId="849" xr:uid="{00000000-0005-0000-0000-000025020000}"/>
    <cellStyle name="Migliaia 39" xfId="852" xr:uid="{00000000-0005-0000-0000-000026020000}"/>
    <cellStyle name="Migliaia 4" xfId="131" xr:uid="{00000000-0005-0000-0000-000027020000}"/>
    <cellStyle name="Migliaia 4 2" xfId="454" xr:uid="{00000000-0005-0000-0000-000028020000}"/>
    <cellStyle name="Migliaia 4 2 2" xfId="625" xr:uid="{00000000-0005-0000-0000-000029020000}"/>
    <cellStyle name="Migliaia 4 3" xfId="410" xr:uid="{00000000-0005-0000-0000-00002A020000}"/>
    <cellStyle name="Migliaia 4 3 2" xfId="581" xr:uid="{00000000-0005-0000-0000-00002B020000}"/>
    <cellStyle name="Migliaia 4 4" xfId="539" xr:uid="{00000000-0005-0000-0000-00002C020000}"/>
    <cellStyle name="Migliaia 40" xfId="854" xr:uid="{00000000-0005-0000-0000-00002D020000}"/>
    <cellStyle name="Migliaia 41" xfId="660" xr:uid="{00000000-0005-0000-0000-00002E020000}"/>
    <cellStyle name="Migliaia 42" xfId="729" xr:uid="{00000000-0005-0000-0000-00002F020000}"/>
    <cellStyle name="Migliaia 43" xfId="858" xr:uid="{00000000-0005-0000-0000-000030020000}"/>
    <cellStyle name="Migliaia 5" xfId="132" xr:uid="{00000000-0005-0000-0000-000031020000}"/>
    <cellStyle name="Migliaia 5 2" xfId="775" xr:uid="{00000000-0005-0000-0000-000032020000}"/>
    <cellStyle name="Migliaia 5 3" xfId="674" xr:uid="{00000000-0005-0000-0000-000033020000}"/>
    <cellStyle name="Migliaia 6" xfId="133" xr:uid="{00000000-0005-0000-0000-000034020000}"/>
    <cellStyle name="Migliaia 6 2" xfId="776" xr:uid="{00000000-0005-0000-0000-000035020000}"/>
    <cellStyle name="Migliaia 6 3" xfId="675" xr:uid="{00000000-0005-0000-0000-000036020000}"/>
    <cellStyle name="Migliaia 7" xfId="134" xr:uid="{00000000-0005-0000-0000-000037020000}"/>
    <cellStyle name="Migliaia 7 2" xfId="455" xr:uid="{00000000-0005-0000-0000-000038020000}"/>
    <cellStyle name="Migliaia 7 2 2" xfId="626" xr:uid="{00000000-0005-0000-0000-000039020000}"/>
    <cellStyle name="Migliaia 7 3" xfId="411" xr:uid="{00000000-0005-0000-0000-00003A020000}"/>
    <cellStyle name="Migliaia 7 3 2" xfId="582" xr:uid="{00000000-0005-0000-0000-00003B020000}"/>
    <cellStyle name="Migliaia 7 4" xfId="540" xr:uid="{00000000-0005-0000-0000-00003C020000}"/>
    <cellStyle name="Migliaia 8" xfId="135" xr:uid="{00000000-0005-0000-0000-00003D020000}"/>
    <cellStyle name="Migliaia 8 2" xfId="456" xr:uid="{00000000-0005-0000-0000-00003E020000}"/>
    <cellStyle name="Migliaia 8 2 2" xfId="777" xr:uid="{00000000-0005-0000-0000-00003F020000}"/>
    <cellStyle name="Migliaia 8 2 3" xfId="627" xr:uid="{00000000-0005-0000-0000-000040020000}"/>
    <cellStyle name="Migliaia 8 3" xfId="412" xr:uid="{00000000-0005-0000-0000-000041020000}"/>
    <cellStyle name="Migliaia 8 3 2" xfId="583" xr:uid="{00000000-0005-0000-0000-000042020000}"/>
    <cellStyle name="Migliaia 8 4" xfId="676" xr:uid="{00000000-0005-0000-0000-000043020000}"/>
    <cellStyle name="Migliaia 8 5" xfId="541" xr:uid="{00000000-0005-0000-0000-000044020000}"/>
    <cellStyle name="Migliaia 9" xfId="366" xr:uid="{00000000-0005-0000-0000-000045020000}"/>
    <cellStyle name="Migliaia 9 2" xfId="487" xr:uid="{00000000-0005-0000-0000-000046020000}"/>
    <cellStyle name="Migliaia 9 2 2" xfId="658" xr:uid="{00000000-0005-0000-0000-000047020000}"/>
    <cellStyle name="Migliaia 9 3" xfId="445" xr:uid="{00000000-0005-0000-0000-000048020000}"/>
    <cellStyle name="Migliaia 9 3 2" xfId="616" xr:uid="{00000000-0005-0000-0000-000049020000}"/>
    <cellStyle name="Migliaia 9 4" xfId="571" xr:uid="{00000000-0005-0000-0000-00004A020000}"/>
    <cellStyle name="Milliers_fr1998d" xfId="136" xr:uid="{00000000-0005-0000-0000-00004B020000}"/>
    <cellStyle name="Montant" xfId="5" xr:uid="{00000000-0005-0000-0000-00004C020000}"/>
    <cellStyle name="Montant 2" xfId="20" xr:uid="{00000000-0005-0000-0000-00004D020000}"/>
    <cellStyle name="Multiple" xfId="137" xr:uid="{00000000-0005-0000-0000-00004E020000}"/>
    <cellStyle name="Neutral" xfId="138" xr:uid="{00000000-0005-0000-0000-00004F020000}"/>
    <cellStyle name="Neutral 2" xfId="367" xr:uid="{00000000-0005-0000-0000-000050020000}"/>
    <cellStyle name="Neutral 3" xfId="720" xr:uid="{00000000-0005-0000-0000-000051020000}"/>
    <cellStyle name="Neutral_Ebitda breakdown_details by BU" xfId="521" xr:uid="{00000000-0005-0000-0000-000052020000}"/>
    <cellStyle name="NewColumnHeaderNormal" xfId="139" xr:uid="{00000000-0005-0000-0000-000053020000}"/>
    <cellStyle name="NewSectionHeaderNormal" xfId="140" xr:uid="{00000000-0005-0000-0000-000054020000}"/>
    <cellStyle name="NewTitleNormal" xfId="141" xr:uid="{00000000-0005-0000-0000-000055020000}"/>
    <cellStyle name="Non_definito" xfId="6" xr:uid="{00000000-0005-0000-0000-000056020000}"/>
    <cellStyle name="Normal - Style1" xfId="142" xr:uid="{00000000-0005-0000-0000-000057020000}"/>
    <cellStyle name="Normal 2" xfId="143" xr:uid="{00000000-0005-0000-0000-000058020000}"/>
    <cellStyle name="Normal 2 2" xfId="368" xr:uid="{00000000-0005-0000-0000-000059020000}"/>
    <cellStyle name="Normal 2 3" xfId="369" xr:uid="{00000000-0005-0000-0000-00005A020000}"/>
    <cellStyle name="Normal 2 4" xfId="370" xr:uid="{00000000-0005-0000-0000-00005B020000}"/>
    <cellStyle name="Normal 2 4 2" xfId="778" xr:uid="{00000000-0005-0000-0000-00005C020000}"/>
    <cellStyle name="Normal 2 5" xfId="371" xr:uid="{00000000-0005-0000-0000-00005D020000}"/>
    <cellStyle name="Normal 2 6" xfId="372" xr:uid="{00000000-0005-0000-0000-00005E020000}"/>
    <cellStyle name="Normal 2 7" xfId="754" xr:uid="{00000000-0005-0000-0000-00005F020000}"/>
    <cellStyle name="Normal 2_NewConvTable_RV" xfId="373" xr:uid="{00000000-0005-0000-0000-000060020000}"/>
    <cellStyle name="Normal 3" xfId="144" xr:uid="{00000000-0005-0000-0000-000061020000}"/>
    <cellStyle name="Normal 3 2" xfId="374" xr:uid="{00000000-0005-0000-0000-000062020000}"/>
    <cellStyle name="Normal 3 2 2" xfId="779" xr:uid="{00000000-0005-0000-0000-000063020000}"/>
    <cellStyle name="Normal 4" xfId="375" xr:uid="{00000000-0005-0000-0000-000064020000}"/>
    <cellStyle name="Normal 4 2" xfId="780" xr:uid="{00000000-0005-0000-0000-000065020000}"/>
    <cellStyle name="Normal 4 3" xfId="864" xr:uid="{00000000-0005-0000-0000-000066020000}"/>
    <cellStyle name="Normal 5" xfId="376" xr:uid="{00000000-0005-0000-0000-000067020000}"/>
    <cellStyle name="Normal 6" xfId="377" xr:uid="{00000000-0005-0000-0000-000068020000}"/>
    <cellStyle name="Normal 7" xfId="744" xr:uid="{00000000-0005-0000-0000-000069020000}"/>
    <cellStyle name="Normal 9" xfId="378" xr:uid="{00000000-0005-0000-0000-00006A020000}"/>
    <cellStyle name="Normale" xfId="0" builtinId="0"/>
    <cellStyle name="Normale 10" xfId="145" xr:uid="{00000000-0005-0000-0000-00006E020000}"/>
    <cellStyle name="Normale 10 2" xfId="830" xr:uid="{00000000-0005-0000-0000-00006F020000}"/>
    <cellStyle name="Normale 10 3" xfId="847" xr:uid="{00000000-0005-0000-0000-000070020000}"/>
    <cellStyle name="Normale 10 4" xfId="737" xr:uid="{00000000-0005-0000-0000-000071020000}"/>
    <cellStyle name="Normale 11" xfId="146" xr:uid="{00000000-0005-0000-0000-000072020000}"/>
    <cellStyle name="Normale 11 2" xfId="726" xr:uid="{00000000-0005-0000-0000-000073020000}"/>
    <cellStyle name="Normale 12" xfId="739" xr:uid="{00000000-0005-0000-0000-000074020000}"/>
    <cellStyle name="Normale 12 2" xfId="742" xr:uid="{00000000-0005-0000-0000-000075020000}"/>
    <cellStyle name="Normale 12 2 2" xfId="835" xr:uid="{00000000-0005-0000-0000-000076020000}"/>
    <cellStyle name="Normale 12 3" xfId="833" xr:uid="{00000000-0005-0000-0000-000077020000}"/>
    <cellStyle name="Normale 12 4" xfId="846" xr:uid="{00000000-0005-0000-0000-000078020000}"/>
    <cellStyle name="Normale 13" xfId="379" xr:uid="{00000000-0005-0000-0000-000079020000}"/>
    <cellStyle name="Normale 14" xfId="147" xr:uid="{00000000-0005-0000-0000-00007A020000}"/>
    <cellStyle name="Normale 14 2" xfId="749" xr:uid="{00000000-0005-0000-0000-00007B020000}"/>
    <cellStyle name="Normale 14 5" xfId="148" xr:uid="{00000000-0005-0000-0000-00007C020000}"/>
    <cellStyle name="Normale 15" xfId="794" xr:uid="{00000000-0005-0000-0000-00007D020000}"/>
    <cellStyle name="Normale 16" xfId="841" xr:uid="{00000000-0005-0000-0000-00007E020000}"/>
    <cellStyle name="Normale 17" xfId="843" xr:uid="{00000000-0005-0000-0000-00007F020000}"/>
    <cellStyle name="Normale 18" xfId="845" xr:uid="{00000000-0005-0000-0000-000080020000}"/>
    <cellStyle name="Normale 19" xfId="848" xr:uid="{00000000-0005-0000-0000-000081020000}"/>
    <cellStyle name="Normale 2" xfId="7" xr:uid="{00000000-0005-0000-0000-000082020000}"/>
    <cellStyle name="Normale 2 2" xfId="1" xr:uid="{00000000-0005-0000-0000-000083020000}"/>
    <cellStyle name="Normale 2 2 2" xfId="11" xr:uid="{00000000-0005-0000-0000-000084020000}"/>
    <cellStyle name="Normale 2 2 2 2" xfId="17" xr:uid="{00000000-0005-0000-0000-000085020000}"/>
    <cellStyle name="Normale 2 3" xfId="380" xr:uid="{00000000-0005-0000-0000-000086020000}"/>
    <cellStyle name="Normale 2 4" xfId="381" xr:uid="{00000000-0005-0000-0000-000087020000}"/>
    <cellStyle name="Normale 2 4 2" xfId="795" xr:uid="{00000000-0005-0000-0000-000088020000}"/>
    <cellStyle name="Normale 2 5" xfId="400" xr:uid="{00000000-0005-0000-0000-000089020000}"/>
    <cellStyle name="Normale 2 6" xfId="736" xr:uid="{00000000-0005-0000-0000-00008A020000}"/>
    <cellStyle name="Normale 2 6 2" xfId="829" xr:uid="{00000000-0005-0000-0000-00008B020000}"/>
    <cellStyle name="Normale 2 7" xfId="748" xr:uid="{00000000-0005-0000-0000-00008C020000}"/>
    <cellStyle name="Normale 2 8" xfId="751" xr:uid="{00000000-0005-0000-0000-00008D020000}"/>
    <cellStyle name="Normale 20" xfId="851" xr:uid="{00000000-0005-0000-0000-00008E020000}"/>
    <cellStyle name="Normale 21" xfId="149" xr:uid="{00000000-0005-0000-0000-00008F020000}"/>
    <cellStyle name="Normale 22" xfId="150" xr:uid="{00000000-0005-0000-0000-000090020000}"/>
    <cellStyle name="Normale 22 2" xfId="855" xr:uid="{00000000-0005-0000-0000-000091020000}"/>
    <cellStyle name="Normale 3" xfId="8" xr:uid="{00000000-0005-0000-0000-000092020000}"/>
    <cellStyle name="Normale 3 2" xfId="23" xr:uid="{00000000-0005-0000-0000-000093020000}"/>
    <cellStyle name="Normale 3 2 2" xfId="382" xr:uid="{00000000-0005-0000-0000-000094020000}"/>
    <cellStyle name="Normale 3 2 2 2" xfId="781" xr:uid="{00000000-0005-0000-0000-000095020000}"/>
    <cellStyle name="Normale 3 3" xfId="383" xr:uid="{00000000-0005-0000-0000-000096020000}"/>
    <cellStyle name="Normale 3 3 2" xfId="782" xr:uid="{00000000-0005-0000-0000-000097020000}"/>
    <cellStyle name="Normale 3 4" xfId="384" xr:uid="{00000000-0005-0000-0000-000098020000}"/>
    <cellStyle name="Normale 3 4 2" xfId="783" xr:uid="{00000000-0005-0000-0000-000099020000}"/>
    <cellStyle name="Normale 3 5" xfId="755" xr:uid="{00000000-0005-0000-0000-00009A020000}"/>
    <cellStyle name="Normale 4" xfId="9" xr:uid="{00000000-0005-0000-0000-00009B020000}"/>
    <cellStyle name="Normale 4 16" xfId="730" xr:uid="{00000000-0005-0000-0000-00009C020000}"/>
    <cellStyle name="Normale 4 2" xfId="385" xr:uid="{00000000-0005-0000-0000-00009D020000}"/>
    <cellStyle name="Normale 4 2 2" xfId="784" xr:uid="{00000000-0005-0000-0000-00009E020000}"/>
    <cellStyle name="Normale 4 2 3" xfId="677" xr:uid="{00000000-0005-0000-0000-00009F020000}"/>
    <cellStyle name="Normale 486" xfId="685" xr:uid="{00000000-0005-0000-0000-0000A0020000}"/>
    <cellStyle name="Normale 486 2" xfId="796" xr:uid="{00000000-0005-0000-0000-0000A1020000}"/>
    <cellStyle name="Normale 5" xfId="13" xr:uid="{00000000-0005-0000-0000-0000A2020000}"/>
    <cellStyle name="Normale 5 2" xfId="386" xr:uid="{00000000-0005-0000-0000-0000A3020000}"/>
    <cellStyle name="Normale 5 3" xfId="733" xr:uid="{00000000-0005-0000-0000-0000A4020000}"/>
    <cellStyle name="Normale 5 3 2" xfId="826" xr:uid="{00000000-0005-0000-0000-0000A5020000}"/>
    <cellStyle name="Normale 5 3 3" xfId="839" xr:uid="{00000000-0005-0000-0000-0000A6020000}"/>
    <cellStyle name="Normale 5 4" xfId="785" xr:uid="{00000000-0005-0000-0000-0000A7020000}"/>
    <cellStyle name="Normale 5 5" xfId="678" xr:uid="{00000000-0005-0000-0000-0000A8020000}"/>
    <cellStyle name="Normale 6" xfId="16" xr:uid="{00000000-0005-0000-0000-0000A9020000}"/>
    <cellStyle name="Normale 6 2" xfId="387" xr:uid="{00000000-0005-0000-0000-0000AA020000}"/>
    <cellStyle name="Normale 6 2 2" xfId="786" xr:uid="{00000000-0005-0000-0000-0000AB020000}"/>
    <cellStyle name="Normale 6 3" xfId="679" xr:uid="{00000000-0005-0000-0000-0000AC020000}"/>
    <cellStyle name="Normale 7" xfId="151" xr:uid="{00000000-0005-0000-0000-0000AD020000}"/>
    <cellStyle name="Normale 8" xfId="526" xr:uid="{00000000-0005-0000-0000-0000AE020000}"/>
    <cellStyle name="Normale 8 2" xfId="684" xr:uid="{00000000-0005-0000-0000-0000AF020000}"/>
    <cellStyle name="Normale 8 2 2" xfId="879" xr:uid="{C75D4836-4C51-4E4B-86C4-5CAB26159BEE}"/>
    <cellStyle name="Normale 9" xfId="734" xr:uid="{00000000-0005-0000-0000-0000B0020000}"/>
    <cellStyle name="Normale 9 2" xfId="827" xr:uid="{00000000-0005-0000-0000-0000B1020000}"/>
    <cellStyle name="Normale_indebitamento nota 21 311207" xfId="14" xr:uid="{00000000-0005-0000-0000-0000B2020000}"/>
    <cellStyle name="Normale_indebitamento nota 21 311207 2" xfId="18" xr:uid="{00000000-0005-0000-0000-0000B3020000}"/>
    <cellStyle name="NOT" xfId="152" xr:uid="{00000000-0005-0000-0000-0000B4020000}"/>
    <cellStyle name="Note" xfId="153" xr:uid="{00000000-0005-0000-0000-0000B5020000}"/>
    <cellStyle name="Note 2" xfId="388" xr:uid="{00000000-0005-0000-0000-0000B6020000}"/>
    <cellStyle name="Note 2 2" xfId="787" xr:uid="{00000000-0005-0000-0000-0000B7020000}"/>
    <cellStyle name="Note 2 3" xfId="673" xr:uid="{00000000-0005-0000-0000-0000B8020000}"/>
    <cellStyle name="Note 3" xfId="821" xr:uid="{00000000-0005-0000-0000-0000B9020000}"/>
    <cellStyle name="Note 4" xfId="721" xr:uid="{00000000-0005-0000-0000-0000BA020000}"/>
    <cellStyle name="Note 5" xfId="666" xr:uid="{00000000-0005-0000-0000-0000BB020000}"/>
    <cellStyle name="Note_Ebitda breakdown_details by BU" xfId="522" xr:uid="{00000000-0005-0000-0000-0000BC020000}"/>
    <cellStyle name="Number" xfId="154" xr:uid="{00000000-0005-0000-0000-0000BD020000}"/>
    <cellStyle name="Output 2" xfId="389" xr:uid="{00000000-0005-0000-0000-0000BE020000}"/>
    <cellStyle name="Output 2 2" xfId="788" xr:uid="{00000000-0005-0000-0000-0000BF020000}"/>
    <cellStyle name="Output 2 3" xfId="865" xr:uid="{00000000-0005-0000-0000-0000C0020000}"/>
    <cellStyle name="Page Heading" xfId="155" xr:uid="{00000000-0005-0000-0000-0000C1020000}"/>
    <cellStyle name="Page Heading Large" xfId="156" xr:uid="{00000000-0005-0000-0000-0000C2020000}"/>
    <cellStyle name="Page Heading Small" xfId="157" xr:uid="{00000000-0005-0000-0000-0000C3020000}"/>
    <cellStyle name="Percent [2]" xfId="158" xr:uid="{00000000-0005-0000-0000-0000C4020000}"/>
    <cellStyle name="Percent 2" xfId="390" xr:uid="{00000000-0005-0000-0000-0000C5020000}"/>
    <cellStyle name="Percent 2 2" xfId="391" xr:uid="{00000000-0005-0000-0000-0000C6020000}"/>
    <cellStyle name="Percent 3" xfId="392" xr:uid="{00000000-0005-0000-0000-0000C7020000}"/>
    <cellStyle name="Percent 6" xfId="746" xr:uid="{00000000-0005-0000-0000-0000C8020000}"/>
    <cellStyle name="Percent 6 2" xfId="837" xr:uid="{00000000-0005-0000-0000-0000C9020000}"/>
    <cellStyle name="Percent 6 3" xfId="838" xr:uid="{00000000-0005-0000-0000-0000CA020000}"/>
    <cellStyle name="Percent Hard" xfId="159" xr:uid="{00000000-0005-0000-0000-0000CB020000}"/>
    <cellStyle name="Percent Macroindicatori" xfId="160" xr:uid="{00000000-0005-0000-0000-0000CC020000}"/>
    <cellStyle name="PercentChange" xfId="161" xr:uid="{00000000-0005-0000-0000-0000CD020000}"/>
    <cellStyle name="Percentuale" xfId="12" builtinId="5"/>
    <cellStyle name="Percentuale 10" xfId="162" xr:uid="{00000000-0005-0000-0000-0000CF020000}"/>
    <cellStyle name="Percentuale 11" xfId="529" xr:uid="{00000000-0005-0000-0000-0000D0020000}"/>
    <cellStyle name="Percentuale 11 2" xfId="842" xr:uid="{00000000-0005-0000-0000-0000D1020000}"/>
    <cellStyle name="Percentuale 12" xfId="732" xr:uid="{00000000-0005-0000-0000-0000D2020000}"/>
    <cellStyle name="Percentuale 12 2" xfId="824" xr:uid="{00000000-0005-0000-0000-0000D3020000}"/>
    <cellStyle name="Percentuale 13" xfId="844" xr:uid="{00000000-0005-0000-0000-0000D4020000}"/>
    <cellStyle name="Percentuale 14" xfId="850" xr:uid="{00000000-0005-0000-0000-0000D5020000}"/>
    <cellStyle name="Percentuale 15" xfId="853" xr:uid="{00000000-0005-0000-0000-0000D6020000}"/>
    <cellStyle name="Percentuale 16" xfId="659" xr:uid="{00000000-0005-0000-0000-0000D7020000}"/>
    <cellStyle name="Percentuale 2" xfId="10" xr:uid="{00000000-0005-0000-0000-0000D8020000}"/>
    <cellStyle name="Percentuale 2 15" xfId="731" xr:uid="{00000000-0005-0000-0000-0000D9020000}"/>
    <cellStyle name="Percentuale 2 2" xfId="24" xr:uid="{00000000-0005-0000-0000-0000DA020000}"/>
    <cellStyle name="Percentuale 2 3" xfId="393" xr:uid="{00000000-0005-0000-0000-0000DB020000}"/>
    <cellStyle name="Percentuale 2 3 2" xfId="789" xr:uid="{00000000-0005-0000-0000-0000DC020000}"/>
    <cellStyle name="Percentuale 2 4" xfId="741" xr:uid="{00000000-0005-0000-0000-0000DD020000}"/>
    <cellStyle name="Percentuale 2 5" xfId="662" xr:uid="{00000000-0005-0000-0000-0000DE020000}"/>
    <cellStyle name="Percentuale 3" xfId="19" xr:uid="{00000000-0005-0000-0000-0000DF020000}"/>
    <cellStyle name="Percentuale 3 2" xfId="394" xr:uid="{00000000-0005-0000-0000-0000E0020000}"/>
    <cellStyle name="Percentuale 3 2 2" xfId="790" xr:uid="{00000000-0005-0000-0000-0000E1020000}"/>
    <cellStyle name="Percentuale 3 3" xfId="680" xr:uid="{00000000-0005-0000-0000-0000E2020000}"/>
    <cellStyle name="Percentuale 4" xfId="163" xr:uid="{00000000-0005-0000-0000-0000E3020000}"/>
    <cellStyle name="Percentuale 4 2" xfId="681" xr:uid="{00000000-0005-0000-0000-0000E4020000}"/>
    <cellStyle name="Percentuale 5" xfId="164" xr:uid="{00000000-0005-0000-0000-0000E5020000}"/>
    <cellStyle name="Percentuale 5 2" xfId="791" xr:uid="{00000000-0005-0000-0000-0000E6020000}"/>
    <cellStyle name="Percentuale 5 3" xfId="682" xr:uid="{00000000-0005-0000-0000-0000E7020000}"/>
    <cellStyle name="Percentuale 6" xfId="165" xr:uid="{00000000-0005-0000-0000-0000E8020000}"/>
    <cellStyle name="Percentuale 6 2" xfId="823" xr:uid="{00000000-0005-0000-0000-0000E9020000}"/>
    <cellStyle name="Percentuale 6 3" xfId="728" xr:uid="{00000000-0005-0000-0000-0000EA020000}"/>
    <cellStyle name="Percentuale 7" xfId="166" xr:uid="{00000000-0005-0000-0000-0000EB020000}"/>
    <cellStyle name="Percentuale 7 2" xfId="828" xr:uid="{00000000-0005-0000-0000-0000EC020000}"/>
    <cellStyle name="Percentuale 7 3" xfId="735" xr:uid="{00000000-0005-0000-0000-0000ED020000}"/>
    <cellStyle name="Percentuale 8" xfId="167" xr:uid="{00000000-0005-0000-0000-0000EE020000}"/>
    <cellStyle name="Percentuale 8 2" xfId="753" xr:uid="{00000000-0005-0000-0000-0000EF020000}"/>
    <cellStyle name="Percentuale 9" xfId="527" xr:uid="{00000000-0005-0000-0000-0000F0020000}"/>
    <cellStyle name="Percentuale 9 2" xfId="743" xr:uid="{00000000-0005-0000-0000-0000F1020000}"/>
    <cellStyle name="Percentuale 9 2 2" xfId="836" xr:uid="{00000000-0005-0000-0000-0000F2020000}"/>
    <cellStyle name="Percentuale 9 2 3" xfId="880" xr:uid="{E59BAFB2-9382-4698-ADB2-0BA177028871}"/>
    <cellStyle name="Percentuale 9 3" xfId="832" xr:uid="{00000000-0005-0000-0000-0000F3020000}"/>
    <cellStyle name="Percentuale 9 4" xfId="738" xr:uid="{00000000-0005-0000-0000-0000F4020000}"/>
    <cellStyle name="ScripFactor" xfId="168" xr:uid="{00000000-0005-0000-0000-0000F5020000}"/>
    <cellStyle name="SectionHeaderNormal" xfId="169" xr:uid="{00000000-0005-0000-0000-0000F6020000}"/>
    <cellStyle name="Shaded" xfId="170" xr:uid="{00000000-0005-0000-0000-0000F7020000}"/>
    <cellStyle name="Single Accounting" xfId="171" xr:uid="{00000000-0005-0000-0000-0000F8020000}"/>
    <cellStyle name="Stile 1" xfId="172" xr:uid="{00000000-0005-0000-0000-0000F9020000}"/>
    <cellStyle name="Style 100" xfId="173" xr:uid="{00000000-0005-0000-0000-0000FA020000}"/>
    <cellStyle name="Style 101" xfId="174" xr:uid="{00000000-0005-0000-0000-0000FB020000}"/>
    <cellStyle name="Style 102" xfId="175" xr:uid="{00000000-0005-0000-0000-0000FC020000}"/>
    <cellStyle name="Style 103" xfId="176" xr:uid="{00000000-0005-0000-0000-0000FD020000}"/>
    <cellStyle name="Style 104" xfId="177" xr:uid="{00000000-0005-0000-0000-0000FE020000}"/>
    <cellStyle name="Style 21" xfId="178" xr:uid="{00000000-0005-0000-0000-0000FF020000}"/>
    <cellStyle name="Style 22" xfId="179" xr:uid="{00000000-0005-0000-0000-000000030000}"/>
    <cellStyle name="Style 23" xfId="180" xr:uid="{00000000-0005-0000-0000-000001030000}"/>
    <cellStyle name="Style 24" xfId="181" xr:uid="{00000000-0005-0000-0000-000002030000}"/>
    <cellStyle name="Style 25" xfId="182" xr:uid="{00000000-0005-0000-0000-000003030000}"/>
    <cellStyle name="Style 26" xfId="183" xr:uid="{00000000-0005-0000-0000-000004030000}"/>
    <cellStyle name="Style 27" xfId="184" xr:uid="{00000000-0005-0000-0000-000005030000}"/>
    <cellStyle name="Style 28" xfId="185" xr:uid="{00000000-0005-0000-0000-000006030000}"/>
    <cellStyle name="Style 29" xfId="186" xr:uid="{00000000-0005-0000-0000-000007030000}"/>
    <cellStyle name="Style 30" xfId="187" xr:uid="{00000000-0005-0000-0000-000008030000}"/>
    <cellStyle name="Style 31" xfId="188" xr:uid="{00000000-0005-0000-0000-000009030000}"/>
    <cellStyle name="Style 32" xfId="189" xr:uid="{00000000-0005-0000-0000-00000A030000}"/>
    <cellStyle name="Style 33" xfId="190" xr:uid="{00000000-0005-0000-0000-00000B030000}"/>
    <cellStyle name="Style 34" xfId="191" xr:uid="{00000000-0005-0000-0000-00000C030000}"/>
    <cellStyle name="Style 35" xfId="192" xr:uid="{00000000-0005-0000-0000-00000D030000}"/>
    <cellStyle name="Style 36" xfId="193" xr:uid="{00000000-0005-0000-0000-00000E030000}"/>
    <cellStyle name="Style 37" xfId="194" xr:uid="{00000000-0005-0000-0000-00000F030000}"/>
    <cellStyle name="Style 38" xfId="195" xr:uid="{00000000-0005-0000-0000-000010030000}"/>
    <cellStyle name="Style 39" xfId="196" xr:uid="{00000000-0005-0000-0000-000011030000}"/>
    <cellStyle name="Style 40" xfId="197" xr:uid="{00000000-0005-0000-0000-000012030000}"/>
    <cellStyle name="Style 41" xfId="198" xr:uid="{00000000-0005-0000-0000-000013030000}"/>
    <cellStyle name="Style 42" xfId="199" xr:uid="{00000000-0005-0000-0000-000014030000}"/>
    <cellStyle name="Style 43" xfId="200" xr:uid="{00000000-0005-0000-0000-000015030000}"/>
    <cellStyle name="Style 44" xfId="201" xr:uid="{00000000-0005-0000-0000-000016030000}"/>
    <cellStyle name="Style 45" xfId="202" xr:uid="{00000000-0005-0000-0000-000017030000}"/>
    <cellStyle name="Style 46" xfId="203" xr:uid="{00000000-0005-0000-0000-000018030000}"/>
    <cellStyle name="Style 47" xfId="204" xr:uid="{00000000-0005-0000-0000-000019030000}"/>
    <cellStyle name="Style 48" xfId="205" xr:uid="{00000000-0005-0000-0000-00001A030000}"/>
    <cellStyle name="Style 49" xfId="206" xr:uid="{00000000-0005-0000-0000-00001B030000}"/>
    <cellStyle name="Style 50" xfId="207" xr:uid="{00000000-0005-0000-0000-00001C030000}"/>
    <cellStyle name="Style 51" xfId="208" xr:uid="{00000000-0005-0000-0000-00001D030000}"/>
    <cellStyle name="Style 51 2" xfId="413" xr:uid="{00000000-0005-0000-0000-00001E030000}"/>
    <cellStyle name="Style 51 2 2" xfId="584" xr:uid="{00000000-0005-0000-0000-00001F030000}"/>
    <cellStyle name="Style 51 3" xfId="856" xr:uid="{00000000-0005-0000-0000-000020030000}"/>
    <cellStyle name="Style 52" xfId="209" xr:uid="{00000000-0005-0000-0000-000021030000}"/>
    <cellStyle name="Style 53" xfId="210" xr:uid="{00000000-0005-0000-0000-000022030000}"/>
    <cellStyle name="Style 54" xfId="211" xr:uid="{00000000-0005-0000-0000-000023030000}"/>
    <cellStyle name="Style 55" xfId="212" xr:uid="{00000000-0005-0000-0000-000024030000}"/>
    <cellStyle name="Style 56" xfId="213" xr:uid="{00000000-0005-0000-0000-000025030000}"/>
    <cellStyle name="Style 57" xfId="214" xr:uid="{00000000-0005-0000-0000-000026030000}"/>
    <cellStyle name="Style 58" xfId="215" xr:uid="{00000000-0005-0000-0000-000027030000}"/>
    <cellStyle name="Style 59" xfId="216" xr:uid="{00000000-0005-0000-0000-000028030000}"/>
    <cellStyle name="Style 60" xfId="217" xr:uid="{00000000-0005-0000-0000-000029030000}"/>
    <cellStyle name="Style 61" xfId="218" xr:uid="{00000000-0005-0000-0000-00002A030000}"/>
    <cellStyle name="Style 62" xfId="219" xr:uid="{00000000-0005-0000-0000-00002B030000}"/>
    <cellStyle name="Style 63" xfId="220" xr:uid="{00000000-0005-0000-0000-00002C030000}"/>
    <cellStyle name="Style 64" xfId="221" xr:uid="{00000000-0005-0000-0000-00002D030000}"/>
    <cellStyle name="Style 65" xfId="222" xr:uid="{00000000-0005-0000-0000-00002E030000}"/>
    <cellStyle name="Style 66" xfId="223" xr:uid="{00000000-0005-0000-0000-00002F030000}"/>
    <cellStyle name="Style 67" xfId="224" xr:uid="{00000000-0005-0000-0000-000030030000}"/>
    <cellStyle name="Style 68" xfId="225" xr:uid="{00000000-0005-0000-0000-000031030000}"/>
    <cellStyle name="Style 69" xfId="226" xr:uid="{00000000-0005-0000-0000-000032030000}"/>
    <cellStyle name="Style 70" xfId="227" xr:uid="{00000000-0005-0000-0000-000033030000}"/>
    <cellStyle name="Style 71" xfId="228" xr:uid="{00000000-0005-0000-0000-000034030000}"/>
    <cellStyle name="Style 72" xfId="229" xr:uid="{00000000-0005-0000-0000-000035030000}"/>
    <cellStyle name="Style 73" xfId="230" xr:uid="{00000000-0005-0000-0000-000036030000}"/>
    <cellStyle name="Style 74" xfId="231" xr:uid="{00000000-0005-0000-0000-000037030000}"/>
    <cellStyle name="Style 75" xfId="232" xr:uid="{00000000-0005-0000-0000-000038030000}"/>
    <cellStyle name="Style 76" xfId="233" xr:uid="{00000000-0005-0000-0000-000039030000}"/>
    <cellStyle name="Style 77" xfId="234" xr:uid="{00000000-0005-0000-0000-00003A030000}"/>
    <cellStyle name="Style 78" xfId="235" xr:uid="{00000000-0005-0000-0000-00003B030000}"/>
    <cellStyle name="Style 79" xfId="236" xr:uid="{00000000-0005-0000-0000-00003C030000}"/>
    <cellStyle name="Style 80" xfId="237" xr:uid="{00000000-0005-0000-0000-00003D030000}"/>
    <cellStyle name="Style 81" xfId="238" xr:uid="{00000000-0005-0000-0000-00003E030000}"/>
    <cellStyle name="Style 82" xfId="239" xr:uid="{00000000-0005-0000-0000-00003F030000}"/>
    <cellStyle name="Style 83" xfId="240" xr:uid="{00000000-0005-0000-0000-000040030000}"/>
    <cellStyle name="Style 84" xfId="241" xr:uid="{00000000-0005-0000-0000-000041030000}"/>
    <cellStyle name="Style 85" xfId="242" xr:uid="{00000000-0005-0000-0000-000042030000}"/>
    <cellStyle name="Style 86" xfId="243" xr:uid="{00000000-0005-0000-0000-000043030000}"/>
    <cellStyle name="Style 87" xfId="244" xr:uid="{00000000-0005-0000-0000-000044030000}"/>
    <cellStyle name="Style 88" xfId="245" xr:uid="{00000000-0005-0000-0000-000045030000}"/>
    <cellStyle name="Style 89" xfId="246" xr:uid="{00000000-0005-0000-0000-000046030000}"/>
    <cellStyle name="Style 90" xfId="247" xr:uid="{00000000-0005-0000-0000-000047030000}"/>
    <cellStyle name="Style 91" xfId="248" xr:uid="{00000000-0005-0000-0000-000048030000}"/>
    <cellStyle name="Style 92" xfId="249" xr:uid="{00000000-0005-0000-0000-000049030000}"/>
    <cellStyle name="Style 93" xfId="250" xr:uid="{00000000-0005-0000-0000-00004A030000}"/>
    <cellStyle name="Style 94" xfId="251" xr:uid="{00000000-0005-0000-0000-00004B030000}"/>
    <cellStyle name="Style 95" xfId="252" xr:uid="{00000000-0005-0000-0000-00004C030000}"/>
    <cellStyle name="Style 96" xfId="253" xr:uid="{00000000-0005-0000-0000-00004D030000}"/>
    <cellStyle name="Style 97" xfId="254" xr:uid="{00000000-0005-0000-0000-00004E030000}"/>
    <cellStyle name="Style 98" xfId="255" xr:uid="{00000000-0005-0000-0000-00004F030000}"/>
    <cellStyle name="Style 99" xfId="256" xr:uid="{00000000-0005-0000-0000-000050030000}"/>
    <cellStyle name="SubScript" xfId="257" xr:uid="{00000000-0005-0000-0000-000051030000}"/>
    <cellStyle name="Subtitle" xfId="258" xr:uid="{00000000-0005-0000-0000-000052030000}"/>
    <cellStyle name="SuperScript" xfId="259" xr:uid="{00000000-0005-0000-0000-000053030000}"/>
    <cellStyle name="swpBody01" xfId="395" xr:uid="{00000000-0005-0000-0000-000054030000}"/>
    <cellStyle name="Table Col Head" xfId="260" xr:uid="{00000000-0005-0000-0000-000055030000}"/>
    <cellStyle name="Table Sub Head" xfId="261" xr:uid="{00000000-0005-0000-0000-000056030000}"/>
    <cellStyle name="Table text" xfId="262" xr:uid="{00000000-0005-0000-0000-000057030000}"/>
    <cellStyle name="Table Title" xfId="263" xr:uid="{00000000-0005-0000-0000-000058030000}"/>
    <cellStyle name="Table Units" xfId="264" xr:uid="{00000000-0005-0000-0000-000059030000}"/>
    <cellStyle name="TextBold" xfId="265" xr:uid="{00000000-0005-0000-0000-00005A030000}"/>
    <cellStyle name="TextItalic" xfId="266" xr:uid="{00000000-0005-0000-0000-00005B030000}"/>
    <cellStyle name="TextNormal" xfId="267" xr:uid="{00000000-0005-0000-0000-00005C030000}"/>
    <cellStyle name="Times 10" xfId="268" xr:uid="{00000000-0005-0000-0000-00005D030000}"/>
    <cellStyle name="Times 12" xfId="269" xr:uid="{00000000-0005-0000-0000-00005E030000}"/>
    <cellStyle name="Title" xfId="270" xr:uid="{00000000-0005-0000-0000-00005F030000}"/>
    <cellStyle name="Title 2" xfId="396" xr:uid="{00000000-0005-0000-0000-000060030000}"/>
    <cellStyle name="Title 3" xfId="722" xr:uid="{00000000-0005-0000-0000-000061030000}"/>
    <cellStyle name="Title_Ebitda breakdown_details by BU" xfId="523" xr:uid="{00000000-0005-0000-0000-000062030000}"/>
    <cellStyle name="TitleNormal" xfId="271" xr:uid="{00000000-0005-0000-0000-000063030000}"/>
    <cellStyle name="Titles" xfId="272" xr:uid="{00000000-0005-0000-0000-000064030000}"/>
    <cellStyle name="Total" xfId="273" xr:uid="{00000000-0005-0000-0000-000065030000}"/>
    <cellStyle name="Total 2" xfId="397" xr:uid="{00000000-0005-0000-0000-000066030000}"/>
    <cellStyle name="Total 2 2" xfId="792" xr:uid="{00000000-0005-0000-0000-000067030000}"/>
    <cellStyle name="Total 2 3" xfId="867" xr:uid="{00000000-0005-0000-0000-000068030000}"/>
    <cellStyle name="Total 3" xfId="822" xr:uid="{00000000-0005-0000-0000-000069030000}"/>
    <cellStyle name="Total 4" xfId="723" xr:uid="{00000000-0005-0000-0000-00006A030000}"/>
    <cellStyle name="Total 5" xfId="859" xr:uid="{00000000-0005-0000-0000-00006B030000}"/>
    <cellStyle name="Total_Ebitda breakdown_details by BU" xfId="524" xr:uid="{00000000-0005-0000-0000-00006C030000}"/>
    <cellStyle name="Totale 2" xfId="398" xr:uid="{00000000-0005-0000-0000-00006D030000}"/>
    <cellStyle name="Valuta (0)_030805 Fertilvita Estrazione al 300605" xfId="274" xr:uid="{00000000-0005-0000-0000-00006E030000}"/>
    <cellStyle name="Währung" xfId="275" xr:uid="{00000000-0005-0000-0000-00006F030000}"/>
    <cellStyle name="Warning Text" xfId="276" xr:uid="{00000000-0005-0000-0000-000070030000}"/>
    <cellStyle name="Warning Text 2" xfId="399" xr:uid="{00000000-0005-0000-0000-000071030000}"/>
    <cellStyle name="Warning Text 3" xfId="724" xr:uid="{00000000-0005-0000-0000-000072030000}"/>
    <cellStyle name="Warning Text_Ebitda breakdown_details by BU" xfId="525" xr:uid="{00000000-0005-0000-0000-000073030000}"/>
    <cellStyle name="Year" xfId="277" xr:uid="{00000000-0005-0000-0000-000074030000}"/>
    <cellStyle name="Yen" xfId="278" xr:uid="{00000000-0005-0000-0000-000075030000}"/>
  </cellStyles>
  <dxfs count="0"/>
  <tableStyles count="0" defaultTableStyle="TableStyleMedium2" defaultPivotStyle="PivotStyleLight16"/>
  <colors>
    <mruColors>
      <color rgb="FF44A035"/>
      <color rgb="FF2F48BE"/>
      <color rgb="FF009FDA"/>
      <color rgb="FFD9D9D9"/>
      <color rgb="FF000000"/>
      <color rgb="FFE6326E"/>
      <color rgb="FFFEF6F0"/>
      <color rgb="FFFFD500"/>
      <color rgb="FFFFAA00"/>
      <color rgb="FFFFD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Davide.Iorio\Local%20Settings\Temporary%20Internet%20Files\OLK9\DAF\EDISON\Budget%201998%20-%201999\Mensilizzazioni%201999\Budget%20mensilizzato19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2K8V522F\Milano\DOCUME~1\asm\IMPOST~1\Temp\DAF\EDISON\Budget%201998%20-%201999\Mensilizzazioni%201999\Budget%20mensilizzato19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O ECONOMICO Progressivo"/>
      <sheetName val="CONTO ECONOMICO"/>
      <sheetName val="CONTO ECONOMICO ROSPO Progres."/>
      <sheetName val="CONTO ECONOMICO ROSPO"/>
      <sheetName val="CONTO ECONOMICO SARAGO PROG."/>
      <sheetName val="CONTO ECONOMICO SARAGO"/>
      <sheetName val="CONTO ECONOMICO GAS Prog."/>
      <sheetName val="CONTO ECONOMICO GAS"/>
      <sheetName val="CONTO ECONOMICO SEDE Prog."/>
      <sheetName val="CONTO ECONOMICO SEDE"/>
      <sheetName val="vecve"/>
      <sheetName val="CFIX"/>
      <sheetName val="MTZ"/>
      <sheetName val="INV"/>
      <sheetName val="WBDG"/>
      <sheetName val="PERS_DIST"/>
      <sheetName val="CONTO_ECONOMICO_Progressivo"/>
      <sheetName val="CONTO_ECONOMICO"/>
      <sheetName val="CONTO_ECONOMICO_ROSPO_Progres_"/>
      <sheetName val="CONTO_ECONOMICO_ROSPO"/>
      <sheetName val="CONTO_ECONOMICO_SARAGO_PROG_"/>
      <sheetName val="CONTO_ECONOMICO_SARAGO"/>
      <sheetName val="CONTO_ECONOMICO_GAS_Prog_"/>
      <sheetName val="CONTO_ECONOMICO_GAS"/>
      <sheetName val="CONTO_ECONOMICO_SEDE_Prog_"/>
      <sheetName val="CONTO_ECONOMICO_SEDE"/>
      <sheetName val="Input"/>
      <sheetName val="Scenario"/>
      <sheetName val="Parametri"/>
      <sheetName val="costi-inv"/>
      <sheetName val="Foglio1"/>
      <sheetName val="Foglio2"/>
      <sheetName val="Foglio3"/>
      <sheetName val="DISTACCHI"/>
      <sheetName val="CESSIONI"/>
      <sheetName val="Real Time_Pivot"/>
      <sheetName val="Scenario old"/>
      <sheetName val="DB"/>
      <sheetName val="RETI"/>
      <sheetName val="FteComplessivo"/>
      <sheetName val="Sheet2"/>
      <sheetName val="CONTO_ECONOMICO_Progressivo2"/>
      <sheetName val="CONTO_ECONOMICO2"/>
      <sheetName val="CONTO_ECONOMICO_ROSPO_Progres_2"/>
      <sheetName val="CONTO_ECONOMICO_ROSPO2"/>
      <sheetName val="CONTO_ECONOMICO_SARAGO_PROG_2"/>
      <sheetName val="CONTO_ECONOMICO_SARAGO2"/>
      <sheetName val="CONTO_ECONOMICO_GAS_Prog_2"/>
      <sheetName val="CONTO_ECONOMICO_GAS2"/>
      <sheetName val="CONTO_ECONOMICO_SEDE_Prog_2"/>
      <sheetName val="CONTO_ECONOMICO_SEDE2"/>
      <sheetName val="CONTO_ECONOMICO_Progressivo1"/>
      <sheetName val="CONTO_ECONOMICO1"/>
      <sheetName val="CONTO_ECONOMICO_ROSPO_Progres_1"/>
      <sheetName val="CONTO_ECONOMICO_ROSPO1"/>
      <sheetName val="CONTO_ECONOMICO_SARAGO_PROG_1"/>
      <sheetName val="CONTO_ECONOMICO_SARAGO1"/>
      <sheetName val="CONTO_ECONOMICO_GAS_Prog_1"/>
      <sheetName val="CONTO_ECONOMICO_GAS1"/>
      <sheetName val="CONTO_ECONOMICO_SEDE_Prog_1"/>
      <sheetName val="CONTO_ECONOMICO_SEDE1"/>
      <sheetName val="CONTO_ECONOMICO_Progressivo3"/>
      <sheetName val="CONTO_ECONOMICO3"/>
      <sheetName val="CONTO_ECONOMICO_ROSPO_Progres_3"/>
      <sheetName val="CONTO_ECONOMICO_ROSPO3"/>
      <sheetName val="CONTO_ECONOMICO_SARAGO_PROG_3"/>
      <sheetName val="CONTO_ECONOMICO_SARAGO3"/>
      <sheetName val="CONTO_ECONOMICO_GAS_Prog_3"/>
      <sheetName val="CONTO_ECONOMICO_GAS3"/>
      <sheetName val="CONTO_ECONOMICO_SEDE_Prog_3"/>
      <sheetName val="CONTO_ECONOMICO_SEDE3"/>
      <sheetName val="Menù tendina_legenda"/>
      <sheetName val="CONTO_ECONOMICO_Progressivo4"/>
      <sheetName val="CONTO_ECONOMICO4"/>
      <sheetName val="CONTO_ECONOMICO_ROSPO_Progres_4"/>
      <sheetName val="CONTO_ECONOMICO_ROSPO4"/>
      <sheetName val="CONTO_ECONOMICO_SARAGO_PROG_4"/>
      <sheetName val="CONTO_ECONOMICO_SARAGO4"/>
      <sheetName val="CONTO_ECONOMICO_GAS_Prog_4"/>
      <sheetName val="CONTO_ECONOMICO_GAS4"/>
      <sheetName val="CONTO_ECONOMICO_SEDE_Prog_4"/>
      <sheetName val="CONTO_ECONOMICO_SEDE4"/>
      <sheetName val="Real_Time_Pivot"/>
      <sheetName val="Scenario_old"/>
      <sheetName val="Menù_tendina_legend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O ECONOMICO Progressivo"/>
      <sheetName val="CONTO ECONOMICO"/>
      <sheetName val="CONTO ECONOMICO ROSPO Progres."/>
      <sheetName val="CONTO ECONOMICO ROSPO"/>
      <sheetName val="CONTO ECONOMICO SARAGO PROG."/>
      <sheetName val="CONTO ECONOMICO SARAGO"/>
      <sheetName val="CONTO ECONOMICO GAS Prog."/>
      <sheetName val="CONTO ECONOMICO GAS"/>
      <sheetName val="CONTO ECONOMICO SEDE Prog."/>
      <sheetName val="CONTO ECONOMICO SEDE"/>
      <sheetName val="vecve"/>
      <sheetName val="CFIX"/>
      <sheetName val="MTZ"/>
      <sheetName val="INV"/>
      <sheetName val="WBDG"/>
      <sheetName val="PERS_DIST"/>
      <sheetName val="CONTO_ECONOMICO_Progressivo"/>
      <sheetName val="CONTO_ECONOMICO"/>
      <sheetName val="CONTO_ECONOMICO_ROSPO_Progres_"/>
      <sheetName val="CONTO_ECONOMICO_ROSPO"/>
      <sheetName val="CONTO_ECONOMICO_SARAGO_PROG_"/>
      <sheetName val="CONTO_ECONOMICO_SARAGO"/>
      <sheetName val="CONTO_ECONOMICO_GAS_Prog_"/>
      <sheetName val="CONTO_ECONOMICO_GAS"/>
      <sheetName val="CONTO_ECONOMICO_SEDE_Prog_"/>
      <sheetName val="CONTO_ECONOMICO_SEDE"/>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s://jarvis.snam.it/public-data?pubblicazione=Consuntivo%20scambi%2Fcessioni%20di%20gas%20al%20punto%20di%20scambio%20virtuale%20(PSV)&amp;periodo=2024%2F2025&amp;lang=it" TargetMode="External"/><Relationship Id="rId7" Type="http://schemas.openxmlformats.org/officeDocument/2006/relationships/hyperlink" Target="https://www.snam.it/en/documents/annual-reports.html" TargetMode="External"/><Relationship Id="rId2" Type="http://schemas.openxmlformats.org/officeDocument/2006/relationships/hyperlink" Target="https://www.terna.it/en/electric-system/publications/monthly-report" TargetMode="External"/><Relationship Id="rId1" Type="http://schemas.openxmlformats.org/officeDocument/2006/relationships/hyperlink" Target="https://www.terna.it/it/sistema-elettrico/statistiche/pubblicazioni-statistiche" TargetMode="External"/><Relationship Id="rId6" Type="http://schemas.openxmlformats.org/officeDocument/2006/relationships/hyperlink" Target="https://www.terna.it/en/electric-system/publications/monthly-report" TargetMode="External"/><Relationship Id="rId5" Type="http://schemas.openxmlformats.org/officeDocument/2006/relationships/hyperlink" Target="https://dati.terna.it/en/load" TargetMode="External"/><Relationship Id="rId4" Type="http://schemas.openxmlformats.org/officeDocument/2006/relationships/hyperlink" Target="https://www.snam.it/content/dam/snam/pages-attachments-search/en/documenti/bilanci-annuali/2023/annual_report_202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L33"/>
  <sheetViews>
    <sheetView tabSelected="1" zoomScaleNormal="100" workbookViewId="0"/>
  </sheetViews>
  <sheetFormatPr defaultColWidth="9.140625" defaultRowHeight="15"/>
  <cols>
    <col min="1" max="2" width="4.5703125" style="22" customWidth="1"/>
    <col min="3" max="3" width="41.42578125" style="22" customWidth="1"/>
    <col min="4" max="4" width="3.140625" style="31" customWidth="1"/>
    <col min="5" max="5" width="38.5703125" style="22" customWidth="1"/>
    <col min="6" max="6" width="6" style="22" customWidth="1"/>
    <col min="7" max="9" width="9.140625" style="22"/>
    <col min="10" max="10" width="37.5703125" style="22" customWidth="1"/>
    <col min="11" max="11" width="12.140625" style="22" customWidth="1"/>
    <col min="12" max="16384" width="9.140625" style="22"/>
  </cols>
  <sheetData>
    <row r="1" spans="1:12" ht="15.75" thickBot="1">
      <c r="C1" s="23"/>
      <c r="D1" s="24"/>
      <c r="E1" s="23"/>
      <c r="F1" s="23"/>
      <c r="G1" s="23"/>
      <c r="H1" s="23"/>
      <c r="I1" s="23"/>
      <c r="J1" s="23"/>
    </row>
    <row r="2" spans="1:12" ht="30.6" customHeight="1">
      <c r="B2" s="730" t="s">
        <v>376</v>
      </c>
      <c r="C2" s="731"/>
      <c r="D2" s="731"/>
      <c r="E2" s="731"/>
      <c r="F2" s="732"/>
      <c r="G2" s="23"/>
      <c r="H2" s="23"/>
      <c r="I2" s="23"/>
      <c r="J2" s="23"/>
    </row>
    <row r="3" spans="1:12" ht="18.75">
      <c r="B3" s="25"/>
      <c r="C3" s="26"/>
      <c r="D3" s="24"/>
      <c r="E3" s="23"/>
      <c r="F3" s="27"/>
      <c r="G3" s="23"/>
      <c r="H3" s="23"/>
      <c r="I3" s="23"/>
      <c r="J3" s="23"/>
    </row>
    <row r="4" spans="1:12" ht="70.349999999999994" customHeight="1">
      <c r="B4" s="25"/>
      <c r="C4" s="736" t="s">
        <v>325</v>
      </c>
      <c r="D4" s="736"/>
      <c r="E4" s="736"/>
      <c r="F4" s="28"/>
      <c r="G4" s="29"/>
      <c r="H4" s="29"/>
      <c r="I4" s="29"/>
      <c r="J4" s="29"/>
      <c r="K4" s="29"/>
      <c r="L4" s="29"/>
    </row>
    <row r="5" spans="1:12" ht="29.45" customHeight="1">
      <c r="B5" s="25"/>
      <c r="C5" s="735" t="s">
        <v>0</v>
      </c>
      <c r="D5" s="735"/>
      <c r="E5" s="735"/>
      <c r="F5" s="30"/>
      <c r="G5" s="29"/>
      <c r="H5" s="29"/>
    </row>
    <row r="6" spans="1:12" ht="23.25" customHeight="1">
      <c r="B6" s="25"/>
      <c r="C6" s="400" t="s">
        <v>1</v>
      </c>
      <c r="D6" s="401"/>
      <c r="E6" s="402" t="s">
        <v>2</v>
      </c>
      <c r="F6" s="30"/>
      <c r="G6" s="29"/>
      <c r="H6" s="29"/>
    </row>
    <row r="7" spans="1:12" ht="17.100000000000001" customHeight="1">
      <c r="B7" s="25"/>
      <c r="C7" s="406" t="s">
        <v>3</v>
      </c>
      <c r="D7" s="32"/>
      <c r="E7" s="405" t="s">
        <v>8</v>
      </c>
      <c r="F7" s="30"/>
      <c r="G7" s="29"/>
      <c r="H7" s="29"/>
    </row>
    <row r="8" spans="1:12" ht="17.100000000000001" customHeight="1">
      <c r="B8" s="25"/>
      <c r="C8" s="406" t="s">
        <v>4</v>
      </c>
      <c r="D8" s="32"/>
      <c r="E8" s="405" t="s">
        <v>6</v>
      </c>
      <c r="F8" s="30"/>
      <c r="G8" s="29"/>
      <c r="H8" s="29"/>
    </row>
    <row r="9" spans="1:12" ht="17.100000000000001" customHeight="1">
      <c r="B9" s="25"/>
      <c r="D9" s="32"/>
      <c r="E9" s="405" t="s">
        <v>5</v>
      </c>
      <c r="F9" s="30"/>
      <c r="G9" s="29"/>
      <c r="H9" s="29"/>
      <c r="I9" s="33"/>
    </row>
    <row r="10" spans="1:12" ht="20.25">
      <c r="A10" s="34"/>
      <c r="B10" s="35"/>
      <c r="C10" s="403" t="s">
        <v>7</v>
      </c>
      <c r="D10" s="32"/>
      <c r="E10" s="405" t="s">
        <v>499</v>
      </c>
      <c r="F10" s="30"/>
      <c r="G10" s="29"/>
      <c r="H10" s="29"/>
      <c r="J10" s="36"/>
    </row>
    <row r="11" spans="1:12" ht="16.350000000000001" customHeight="1">
      <c r="A11" s="734"/>
      <c r="B11" s="38"/>
      <c r="C11" s="404" t="s">
        <v>9</v>
      </c>
      <c r="E11" s="405" t="s">
        <v>500</v>
      </c>
      <c r="F11" s="30"/>
      <c r="G11" s="29"/>
      <c r="H11" s="29"/>
      <c r="J11" s="40"/>
    </row>
    <row r="12" spans="1:12" ht="16.350000000000001" customHeight="1">
      <c r="A12" s="734"/>
      <c r="B12" s="38"/>
      <c r="C12" s="404" t="s">
        <v>497</v>
      </c>
      <c r="F12" s="41"/>
      <c r="G12" s="29"/>
      <c r="H12" s="29"/>
      <c r="J12" s="40"/>
    </row>
    <row r="13" spans="1:12" ht="16.350000000000001" customHeight="1">
      <c r="A13" s="734"/>
      <c r="B13" s="38"/>
      <c r="C13" s="404" t="s">
        <v>498</v>
      </c>
      <c r="F13" s="41"/>
      <c r="G13" s="42"/>
      <c r="H13" s="42"/>
      <c r="J13" s="40"/>
    </row>
    <row r="14" spans="1:12" ht="16.350000000000001" customHeight="1">
      <c r="A14" s="734"/>
      <c r="B14" s="38"/>
      <c r="C14" s="404" t="s">
        <v>10</v>
      </c>
      <c r="F14" s="43"/>
      <c r="G14" s="42"/>
      <c r="H14" s="42"/>
      <c r="J14" s="40"/>
    </row>
    <row r="15" spans="1:12" ht="16.350000000000001" customHeight="1">
      <c r="A15" s="734"/>
      <c r="B15" s="38"/>
      <c r="C15" s="404" t="s">
        <v>510</v>
      </c>
      <c r="F15" s="44"/>
      <c r="G15" s="42"/>
      <c r="H15" s="42"/>
      <c r="J15" s="40"/>
    </row>
    <row r="16" spans="1:12" ht="16.350000000000001" customHeight="1">
      <c r="A16" s="734"/>
      <c r="B16" s="38"/>
      <c r="C16" s="404" t="s">
        <v>11</v>
      </c>
      <c r="D16" s="45"/>
      <c r="F16" s="44"/>
      <c r="J16" s="40"/>
    </row>
    <row r="17" spans="1:6" ht="16.350000000000001" customHeight="1">
      <c r="A17" s="734"/>
      <c r="B17" s="38"/>
      <c r="C17" s="404" t="s">
        <v>12</v>
      </c>
      <c r="D17" s="45"/>
      <c r="F17" s="44"/>
    </row>
    <row r="18" spans="1:6" ht="16.350000000000001" customHeight="1">
      <c r="A18" s="734"/>
      <c r="B18" s="38"/>
      <c r="C18" s="39"/>
      <c r="D18" s="45"/>
      <c r="F18" s="44"/>
    </row>
    <row r="19" spans="1:6" ht="15.75" thickBot="1">
      <c r="A19" s="734"/>
      <c r="B19" s="46"/>
      <c r="C19" s="47"/>
      <c r="D19" s="48"/>
      <c r="E19" s="49"/>
      <c r="F19" s="50"/>
    </row>
    <row r="20" spans="1:6">
      <c r="A20" s="734"/>
      <c r="B20" s="37"/>
      <c r="D20" s="51"/>
      <c r="E20" s="52"/>
      <c r="F20" s="52"/>
    </row>
    <row r="21" spans="1:6" ht="15" customHeight="1">
      <c r="A21" s="734"/>
      <c r="B21" s="37"/>
      <c r="D21" s="51"/>
      <c r="E21" s="52"/>
      <c r="F21" s="52"/>
    </row>
    <row r="22" spans="1:6" ht="15" customHeight="1">
      <c r="A22" s="53"/>
      <c r="B22" s="53"/>
      <c r="D22" s="51"/>
      <c r="E22" s="52"/>
      <c r="F22" s="52"/>
    </row>
    <row r="23" spans="1:6">
      <c r="A23" s="733"/>
      <c r="B23" s="54"/>
      <c r="D23" s="51"/>
      <c r="E23" s="55"/>
      <c r="F23" s="55"/>
    </row>
    <row r="24" spans="1:6" ht="18.75" customHeight="1">
      <c r="A24" s="733"/>
      <c r="B24" s="54"/>
      <c r="D24" s="56"/>
      <c r="E24" s="55"/>
      <c r="F24" s="55"/>
    </row>
    <row r="25" spans="1:6">
      <c r="A25" s="733"/>
      <c r="B25" s="54"/>
      <c r="D25" s="56"/>
      <c r="E25" s="55"/>
      <c r="F25" s="55"/>
    </row>
    <row r="26" spans="1:6">
      <c r="D26" s="56"/>
      <c r="E26" s="55"/>
      <c r="F26" s="55"/>
    </row>
    <row r="27" spans="1:6" ht="18.75" customHeight="1">
      <c r="D27" s="56"/>
    </row>
    <row r="28" spans="1:6" ht="6.75" customHeight="1">
      <c r="D28" s="56"/>
    </row>
    <row r="29" spans="1:6" ht="18.75" customHeight="1">
      <c r="D29" s="56"/>
    </row>
    <row r="33" ht="27" customHeight="1"/>
  </sheetData>
  <mergeCells count="6">
    <mergeCell ref="B2:F2"/>
    <mergeCell ref="A23:A25"/>
    <mergeCell ref="A11:A18"/>
    <mergeCell ref="A19:A21"/>
    <mergeCell ref="C5:E5"/>
    <mergeCell ref="C4:E4"/>
  </mergeCells>
  <hyperlinks>
    <hyperlink ref="C7" location="Highlights!A1" display="Highlights" xr:uid="{00000000-0004-0000-0000-000000000000}"/>
    <hyperlink ref="C8" location="Assets!A1" display="- A2A assets" xr:uid="{00000000-0004-0000-0000-000001000000}"/>
    <hyperlink ref="C11" location="' BU Generation'!A1" display="- BU Generation" xr:uid="{00000000-0004-0000-0000-000006000000}"/>
    <hyperlink ref="C16" location="'Quarterly Volumes'!A1" display="- Quarterly volumes" xr:uid="{00000000-0004-0000-0000-000007000000}"/>
    <hyperlink ref="C17" location="'Quarterly Results'!A1" display="- Quarterly results" xr:uid="{00000000-0004-0000-0000-000008000000}"/>
    <hyperlink ref="C12:C15" location="'GENERATION BU'!A1" display="- Generation " xr:uid="{00000000-0004-0000-0000-00000F000000}"/>
    <hyperlink ref="C12" location="' BU Market'!A1" display="- BU Market" xr:uid="{00000000-0004-0000-0000-000010000000}"/>
    <hyperlink ref="C13" location="' BU Circular Economy'!A1" display="- BU Circular Economy" xr:uid="{00000000-0004-0000-0000-000011000000}"/>
    <hyperlink ref="C14" location="' BU Smart Infrastructures'!A1" display="- BU Smart Infrastructures" xr:uid="{00000000-0004-0000-0000-000012000000}"/>
    <hyperlink ref="C15" location="Corporate!A1" display="- Corporate" xr:uid="{00000000-0004-0000-0000-000013000000}"/>
    <hyperlink ref="E11:H11" location="'Gross Debt maturity'!A1" display="- Gross Debt Maturities" xr:uid="{00000000-0004-0000-0000-000018000000}"/>
    <hyperlink ref="E10" location="'Income Statement'!A1" display="- Consolidated Income Statement                         " xr:uid="{EFDCBAE6-97C7-4038-8A52-E1E2FCAB1362}"/>
    <hyperlink ref="E9" location="'CE &amp; sources of financing'!A1" display="- Capital Empoyed and Sources of Financing      " xr:uid="{5B07A9FB-C125-40D8-A854-3FF0DBE09F27}"/>
    <hyperlink ref="E8" location="'Balance Sheet'!A1" display="- Consolidated Balance Sheet                                 " xr:uid="{30BA00BC-9B8A-4C30-AAF0-4141C63D3417}"/>
    <hyperlink ref="E7" location="'Hist.Energy scenario'!A1" display="- Historical Energy Scenario  " xr:uid="{B233001E-2FA7-41E1-A86A-120AE4026E51}"/>
    <hyperlink ref="E11" location="'Cash flow'!A1" display="- Cash flow                      " xr:uid="{DE92F3B4-A002-4A93-BE9C-373D9A76DDA9}"/>
  </hyperlinks>
  <pageMargins left="0.25" right="0.25" top="0.75" bottom="0.75" header="0.3" footer="0.3"/>
  <pageSetup paperSize="9"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theme="1" tint="0.249977111117893"/>
    <pageSetUpPr fitToPage="1"/>
  </sheetPr>
  <dimension ref="A1:AA63"/>
  <sheetViews>
    <sheetView zoomScaleNormal="100" workbookViewId="0">
      <pane xSplit="2" ySplit="4" topLeftCell="I5" activePane="bottomRight" state="frozen"/>
      <selection pane="topRight" activeCell="B1" sqref="B1"/>
      <selection pane="bottomLeft" activeCell="A3" sqref="A3"/>
      <selection pane="bottomRight" activeCell="X1" sqref="X1:Y1"/>
    </sheetView>
  </sheetViews>
  <sheetFormatPr defaultColWidth="9.140625" defaultRowHeight="15" outlineLevelCol="1"/>
  <cols>
    <col min="1" max="1" width="4" style="212" customWidth="1"/>
    <col min="2" max="2" width="50.42578125" style="212" customWidth="1"/>
    <col min="3" max="8" width="9.140625" style="210" hidden="1" customWidth="1" outlineLevel="1"/>
    <col min="9" max="9" width="9.140625" style="210" collapsed="1"/>
    <col min="10" max="10" width="2.85546875" style="210" customWidth="1"/>
    <col min="11" max="17" width="9.140625" style="210"/>
    <col min="18" max="18" width="3.28515625" style="210" customWidth="1"/>
    <col min="19" max="27" width="9.140625" style="210"/>
    <col min="28" max="16384" width="9.140625" style="212"/>
  </cols>
  <sheetData>
    <row r="1" spans="1:27">
      <c r="A1" s="210"/>
      <c r="B1" s="210"/>
      <c r="X1" s="824" t="s">
        <v>13</v>
      </c>
      <c r="Y1" s="824"/>
    </row>
    <row r="2" spans="1:27" ht="15.75" thickBot="1">
      <c r="A2" s="210"/>
      <c r="B2" s="210"/>
      <c r="K2" s="471"/>
      <c r="L2" s="471"/>
    </row>
    <row r="3" spans="1:27" ht="26.25" customHeight="1" thickTop="1" thickBot="1">
      <c r="A3" s="210"/>
      <c r="B3" s="825" t="s">
        <v>357</v>
      </c>
      <c r="C3" s="826">
        <v>2023</v>
      </c>
      <c r="D3" s="826"/>
      <c r="E3" s="826"/>
      <c r="F3" s="826"/>
      <c r="G3" s="826"/>
      <c r="H3" s="826"/>
      <c r="I3" s="826"/>
      <c r="K3" s="826">
        <v>2024</v>
      </c>
      <c r="L3" s="826"/>
      <c r="M3" s="826"/>
      <c r="N3" s="826"/>
      <c r="O3" s="826"/>
      <c r="P3" s="826"/>
      <c r="Q3" s="826"/>
      <c r="S3" s="823">
        <v>2025</v>
      </c>
      <c r="T3" s="823"/>
      <c r="U3" s="823"/>
      <c r="V3" s="823"/>
      <c r="W3" s="823"/>
      <c r="X3" s="823"/>
      <c r="Y3" s="823"/>
      <c r="AA3" s="729">
        <v>2026</v>
      </c>
    </row>
    <row r="4" spans="1:27" ht="21" customHeight="1" thickTop="1">
      <c r="A4" s="210"/>
      <c r="B4" s="825"/>
      <c r="C4" s="526" t="s">
        <v>131</v>
      </c>
      <c r="D4" s="526" t="s">
        <v>132</v>
      </c>
      <c r="E4" s="526" t="s">
        <v>133</v>
      </c>
      <c r="F4" s="526" t="s">
        <v>134</v>
      </c>
      <c r="G4" s="526" t="s">
        <v>135</v>
      </c>
      <c r="H4" s="526" t="s">
        <v>136</v>
      </c>
      <c r="I4" s="526" t="s">
        <v>137</v>
      </c>
      <c r="K4" s="526" t="s">
        <v>138</v>
      </c>
      <c r="L4" s="526" t="s">
        <v>139</v>
      </c>
      <c r="M4" s="526" t="s">
        <v>140</v>
      </c>
      <c r="N4" s="526" t="s">
        <v>141</v>
      </c>
      <c r="O4" s="526" t="s">
        <v>142</v>
      </c>
      <c r="P4" s="526" t="s">
        <v>143</v>
      </c>
      <c r="Q4" s="526" t="s">
        <v>144</v>
      </c>
      <c r="S4" s="526" t="s">
        <v>353</v>
      </c>
      <c r="T4" s="526" t="s">
        <v>352</v>
      </c>
      <c r="U4" s="526" t="s">
        <v>351</v>
      </c>
      <c r="V4" s="526" t="s">
        <v>371</v>
      </c>
      <c r="W4" s="526" t="s">
        <v>372</v>
      </c>
      <c r="X4" s="526" t="s">
        <v>386</v>
      </c>
      <c r="Y4" s="526" t="s">
        <v>384</v>
      </c>
      <c r="AA4" s="526" t="s">
        <v>512</v>
      </c>
    </row>
    <row r="5" spans="1:27">
      <c r="A5" s="210"/>
      <c r="B5" s="217" t="s">
        <v>154</v>
      </c>
      <c r="C5" s="541"/>
      <c r="D5" s="542"/>
      <c r="E5" s="542"/>
      <c r="F5" s="218"/>
      <c r="G5" s="542"/>
      <c r="H5" s="218"/>
      <c r="I5" s="543"/>
      <c r="K5" s="541"/>
      <c r="L5" s="542"/>
      <c r="M5" s="542"/>
      <c r="N5" s="218"/>
      <c r="O5" s="542"/>
      <c r="P5" s="218"/>
      <c r="Q5" s="543"/>
      <c r="S5" s="541"/>
      <c r="T5" s="542"/>
      <c r="U5" s="542"/>
      <c r="V5" s="550"/>
      <c r="W5" s="543"/>
      <c r="X5" s="550"/>
      <c r="Y5" s="543"/>
      <c r="AA5" s="845"/>
    </row>
    <row r="6" spans="1:27">
      <c r="A6" s="210"/>
      <c r="B6" s="214" t="s">
        <v>155</v>
      </c>
      <c r="C6" s="516">
        <f>SUM(C7:C8)</f>
        <v>3284</v>
      </c>
      <c r="D6" s="533">
        <f t="shared" ref="D6:D13" si="0">E6-C6</f>
        <v>1393.3000000000002</v>
      </c>
      <c r="E6" s="533">
        <f>SUM(E7:E8)</f>
        <v>4677.3</v>
      </c>
      <c r="F6" s="533">
        <f>SUM(F7:F8)</f>
        <v>2011.6999999999998</v>
      </c>
      <c r="G6" s="533">
        <f>SUM(G7:G8)</f>
        <v>6689</v>
      </c>
      <c r="H6" s="533">
        <f t="shared" ref="H6:H13" si="1">I6-G6</f>
        <v>2133</v>
      </c>
      <c r="I6" s="517">
        <f>SUM(I7:I8)</f>
        <v>8822</v>
      </c>
      <c r="K6" s="516">
        <f>SUM(K7:K8)</f>
        <v>1284</v>
      </c>
      <c r="L6" s="533">
        <f>M6-K6</f>
        <v>728</v>
      </c>
      <c r="M6" s="533">
        <v>2012</v>
      </c>
      <c r="N6" s="533">
        <f>O6-M6</f>
        <v>2041</v>
      </c>
      <c r="O6" s="533">
        <f>SUM(O7:O8)</f>
        <v>4053</v>
      </c>
      <c r="P6" s="533">
        <f>Q6-O6</f>
        <v>2136</v>
      </c>
      <c r="Q6" s="517">
        <f>SUM(Q7:Q8)</f>
        <v>6189</v>
      </c>
      <c r="S6" s="516">
        <f>SUM(S7:S8)</f>
        <v>2136</v>
      </c>
      <c r="T6" s="533">
        <f>U6-S6</f>
        <v>1122</v>
      </c>
      <c r="U6" s="533">
        <f>SUM(U7:U8)</f>
        <v>3258</v>
      </c>
      <c r="V6" s="551">
        <f>W6-U6</f>
        <v>1999</v>
      </c>
      <c r="W6" s="517">
        <f>SUM(W7:W8)</f>
        <v>5257</v>
      </c>
      <c r="X6" s="551">
        <f>Y6-W6</f>
        <v>1589</v>
      </c>
      <c r="Y6" s="517">
        <f>SUM(Y7:Y8)</f>
        <v>6846</v>
      </c>
      <c r="AA6" s="846">
        <f>SUM(AA7:AA8)</f>
        <v>2491</v>
      </c>
    </row>
    <row r="7" spans="1:27" ht="18.75" customHeight="1">
      <c r="A7" s="210"/>
      <c r="B7" s="219" t="s">
        <v>156</v>
      </c>
      <c r="C7" s="518">
        <v>2257</v>
      </c>
      <c r="D7" s="532">
        <f t="shared" si="0"/>
        <v>1347.3000000000002</v>
      </c>
      <c r="E7" s="532">
        <v>3604.3</v>
      </c>
      <c r="F7" s="532">
        <f>G7-E7</f>
        <v>1901.6999999999998</v>
      </c>
      <c r="G7" s="532">
        <v>5506</v>
      </c>
      <c r="H7" s="532">
        <f t="shared" si="1"/>
        <v>2095</v>
      </c>
      <c r="I7" s="519">
        <v>7601</v>
      </c>
      <c r="K7" s="518">
        <v>1262</v>
      </c>
      <c r="L7" s="532">
        <f>M7-K7</f>
        <v>709</v>
      </c>
      <c r="M7" s="532">
        <v>1971</v>
      </c>
      <c r="N7" s="532">
        <f>O7-M7</f>
        <v>1790</v>
      </c>
      <c r="O7" s="532">
        <v>3761</v>
      </c>
      <c r="P7" s="532">
        <f>Q7-O7</f>
        <v>1957</v>
      </c>
      <c r="Q7" s="519">
        <v>5718</v>
      </c>
      <c r="S7" s="518">
        <v>2123</v>
      </c>
      <c r="T7" s="532">
        <f>U7-S7</f>
        <v>1082</v>
      </c>
      <c r="U7" s="532">
        <v>3205</v>
      </c>
      <c r="V7" s="552">
        <f t="shared" ref="V7:X30" si="2">W7-U7</f>
        <v>1672</v>
      </c>
      <c r="W7" s="519">
        <v>4877</v>
      </c>
      <c r="X7" s="552">
        <f t="shared" si="2"/>
        <v>1502</v>
      </c>
      <c r="Y7" s="519">
        <v>6379</v>
      </c>
      <c r="AA7" s="847">
        <v>2474</v>
      </c>
    </row>
    <row r="8" spans="1:27">
      <c r="A8" s="210"/>
      <c r="B8" s="219" t="s">
        <v>157</v>
      </c>
      <c r="C8" s="518">
        <v>1027</v>
      </c>
      <c r="D8" s="532">
        <f t="shared" si="0"/>
        <v>46</v>
      </c>
      <c r="E8" s="532">
        <v>1073</v>
      </c>
      <c r="F8" s="532">
        <f>G8-E8</f>
        <v>110</v>
      </c>
      <c r="G8" s="532">
        <v>1183</v>
      </c>
      <c r="H8" s="532">
        <f t="shared" si="1"/>
        <v>38</v>
      </c>
      <c r="I8" s="519">
        <v>1221</v>
      </c>
      <c r="K8" s="518">
        <v>22</v>
      </c>
      <c r="L8" s="532">
        <f>M8-K8</f>
        <v>18</v>
      </c>
      <c r="M8" s="532">
        <v>40</v>
      </c>
      <c r="N8" s="532">
        <f>O8-M8</f>
        <v>252</v>
      </c>
      <c r="O8" s="532">
        <v>292</v>
      </c>
      <c r="P8" s="532">
        <f>Q8-O8</f>
        <v>179</v>
      </c>
      <c r="Q8" s="519">
        <v>471</v>
      </c>
      <c r="S8" s="518">
        <v>13</v>
      </c>
      <c r="T8" s="532">
        <f>U8-S8</f>
        <v>40</v>
      </c>
      <c r="U8" s="532">
        <v>53</v>
      </c>
      <c r="V8" s="552">
        <f t="shared" si="2"/>
        <v>327</v>
      </c>
      <c r="W8" s="519">
        <v>380</v>
      </c>
      <c r="X8" s="552">
        <f t="shared" si="2"/>
        <v>87</v>
      </c>
      <c r="Y8" s="519">
        <v>467</v>
      </c>
      <c r="AA8" s="847">
        <v>17</v>
      </c>
    </row>
    <row r="9" spans="1:27">
      <c r="A9" s="210"/>
      <c r="B9" s="544" t="s">
        <v>356</v>
      </c>
      <c r="C9" s="518">
        <v>312</v>
      </c>
      <c r="D9" s="532">
        <f t="shared" si="0"/>
        <v>0.30000000000001137</v>
      </c>
      <c r="E9" s="532">
        <v>312.3</v>
      </c>
      <c r="F9" s="532">
        <f>G9-E9</f>
        <v>-0.30000000000001137</v>
      </c>
      <c r="G9" s="532">
        <v>312</v>
      </c>
      <c r="H9" s="532">
        <f t="shared" si="1"/>
        <v>0</v>
      </c>
      <c r="I9" s="519">
        <v>312</v>
      </c>
      <c r="K9" s="545"/>
      <c r="L9" s="546"/>
      <c r="M9" s="546"/>
      <c r="N9" s="546"/>
      <c r="O9" s="546"/>
      <c r="P9" s="546"/>
      <c r="Q9" s="547"/>
      <c r="S9" s="545"/>
      <c r="T9" s="548"/>
      <c r="U9" s="548"/>
      <c r="V9" s="548"/>
      <c r="W9" s="548"/>
      <c r="X9" s="548"/>
      <c r="Y9" s="520"/>
      <c r="AA9" s="848"/>
    </row>
    <row r="10" spans="1:27" ht="26.25" customHeight="1">
      <c r="A10" s="210"/>
      <c r="B10" s="214" t="s">
        <v>158</v>
      </c>
      <c r="C10" s="516">
        <f>SUM(C11:C13)</f>
        <v>728</v>
      </c>
      <c r="D10" s="533">
        <f t="shared" si="0"/>
        <v>1082.5999999999999</v>
      </c>
      <c r="E10" s="533">
        <f>SUM(E11:E13)</f>
        <v>1810.6</v>
      </c>
      <c r="F10" s="533">
        <f>SUM(F11:F13)</f>
        <v>1269.4000000000001</v>
      </c>
      <c r="G10" s="533">
        <f>SUM(G11:G13)</f>
        <v>3080</v>
      </c>
      <c r="H10" s="533">
        <f t="shared" si="1"/>
        <v>1469</v>
      </c>
      <c r="I10" s="517">
        <f>SUM(I11:I13)</f>
        <v>4549</v>
      </c>
      <c r="K10" s="516">
        <f>SUM(K11:K13)</f>
        <v>1334</v>
      </c>
      <c r="L10" s="533">
        <f>M10-K10</f>
        <v>1840</v>
      </c>
      <c r="M10" s="533">
        <f>SUM(M11:M13)</f>
        <v>3174</v>
      </c>
      <c r="N10" s="533">
        <f>O10-M10</f>
        <v>1704</v>
      </c>
      <c r="O10" s="533">
        <f>SUM(O11:O13)</f>
        <v>4878</v>
      </c>
      <c r="P10" s="533">
        <f>Q10-O10</f>
        <v>1154</v>
      </c>
      <c r="Q10" s="517">
        <f>SUM(Q11:Q13)</f>
        <v>6032</v>
      </c>
      <c r="S10" s="516">
        <f>SUM(S11:S13)</f>
        <v>1095</v>
      </c>
      <c r="T10" s="533">
        <f>U10-S10</f>
        <v>1304</v>
      </c>
      <c r="U10" s="533">
        <f>U11+U12+U13</f>
        <v>2399</v>
      </c>
      <c r="V10" s="551">
        <f t="shared" si="2"/>
        <v>1395</v>
      </c>
      <c r="W10" s="517">
        <f>W11+W12+W13</f>
        <v>3794</v>
      </c>
      <c r="X10" s="551">
        <f t="shared" si="2"/>
        <v>878</v>
      </c>
      <c r="Y10" s="517">
        <f>Y11+Y12+Y13</f>
        <v>4672</v>
      </c>
      <c r="AA10" s="846">
        <f>SUM(AA11:AA13)</f>
        <v>1243</v>
      </c>
    </row>
    <row r="11" spans="1:27" ht="20.25" customHeight="1">
      <c r="A11" s="210"/>
      <c r="B11" s="219" t="s">
        <v>159</v>
      </c>
      <c r="C11" s="518">
        <v>551</v>
      </c>
      <c r="D11" s="532">
        <f t="shared" si="0"/>
        <v>871.3</v>
      </c>
      <c r="E11" s="532">
        <v>1422.3</v>
      </c>
      <c r="F11" s="532">
        <f>G11-E11</f>
        <v>1055.7</v>
      </c>
      <c r="G11" s="532">
        <v>2478</v>
      </c>
      <c r="H11" s="532">
        <f t="shared" si="1"/>
        <v>1265</v>
      </c>
      <c r="I11" s="519">
        <v>3743</v>
      </c>
      <c r="K11" s="518">
        <v>1124</v>
      </c>
      <c r="L11" s="532">
        <f>M11-K11</f>
        <v>1599</v>
      </c>
      <c r="M11" s="532">
        <v>2723</v>
      </c>
      <c r="N11" s="532">
        <f>O11-M11</f>
        <v>1496</v>
      </c>
      <c r="O11" s="532">
        <v>4219</v>
      </c>
      <c r="P11" s="532">
        <f>Q11-O11</f>
        <v>974</v>
      </c>
      <c r="Q11" s="519">
        <v>5193</v>
      </c>
      <c r="S11" s="518">
        <v>899</v>
      </c>
      <c r="T11" s="532">
        <f>U11-S11</f>
        <v>1074</v>
      </c>
      <c r="U11" s="532">
        <v>1973</v>
      </c>
      <c r="V11" s="552">
        <f t="shared" si="2"/>
        <v>1164</v>
      </c>
      <c r="W11" s="519">
        <v>3137</v>
      </c>
      <c r="X11" s="552">
        <f t="shared" si="2"/>
        <v>681</v>
      </c>
      <c r="Y11" s="519">
        <v>3818</v>
      </c>
      <c r="AA11" s="847">
        <v>992</v>
      </c>
    </row>
    <row r="12" spans="1:27">
      <c r="A12" s="210"/>
      <c r="B12" s="219" t="s">
        <v>160</v>
      </c>
      <c r="C12" s="518">
        <v>71</v>
      </c>
      <c r="D12" s="532">
        <f t="shared" si="0"/>
        <v>128.30000000000001</v>
      </c>
      <c r="E12" s="532">
        <v>199.3</v>
      </c>
      <c r="F12" s="532">
        <f>G12-E12</f>
        <v>119.69999999999999</v>
      </c>
      <c r="G12" s="532">
        <v>319</v>
      </c>
      <c r="H12" s="532">
        <f t="shared" si="1"/>
        <v>59</v>
      </c>
      <c r="I12" s="519">
        <v>378</v>
      </c>
      <c r="K12" s="518">
        <v>65</v>
      </c>
      <c r="L12" s="532">
        <f>M12-K12</f>
        <v>132</v>
      </c>
      <c r="M12" s="532">
        <v>197</v>
      </c>
      <c r="N12" s="532">
        <f>O12-M12</f>
        <v>126</v>
      </c>
      <c r="O12" s="532">
        <v>323</v>
      </c>
      <c r="P12" s="532">
        <f>Q12-O12</f>
        <v>59</v>
      </c>
      <c r="Q12" s="519">
        <v>382</v>
      </c>
      <c r="S12" s="518">
        <v>65</v>
      </c>
      <c r="T12" s="532">
        <f>U12-S12</f>
        <v>142</v>
      </c>
      <c r="U12" s="532">
        <v>207</v>
      </c>
      <c r="V12" s="552">
        <f t="shared" si="2"/>
        <v>141</v>
      </c>
      <c r="W12" s="519">
        <v>348</v>
      </c>
      <c r="X12" s="552">
        <f t="shared" si="2"/>
        <v>89</v>
      </c>
      <c r="Y12" s="519">
        <v>437</v>
      </c>
      <c r="AA12" s="847">
        <v>86</v>
      </c>
    </row>
    <row r="13" spans="1:27">
      <c r="A13" s="210"/>
      <c r="B13" s="219" t="s">
        <v>161</v>
      </c>
      <c r="C13" s="518">
        <v>106</v>
      </c>
      <c r="D13" s="532">
        <f t="shared" si="0"/>
        <v>83</v>
      </c>
      <c r="E13" s="532">
        <v>189</v>
      </c>
      <c r="F13" s="532">
        <f>G13-E13</f>
        <v>94</v>
      </c>
      <c r="G13" s="532">
        <v>283</v>
      </c>
      <c r="H13" s="532">
        <f t="shared" si="1"/>
        <v>145</v>
      </c>
      <c r="I13" s="519">
        <v>428</v>
      </c>
      <c r="K13" s="518">
        <v>145</v>
      </c>
      <c r="L13" s="532">
        <f>M13-K13</f>
        <v>109</v>
      </c>
      <c r="M13" s="532">
        <v>254</v>
      </c>
      <c r="N13" s="532">
        <f>O13-M13</f>
        <v>82</v>
      </c>
      <c r="O13" s="532">
        <v>336</v>
      </c>
      <c r="P13" s="532">
        <f>Q13-O13</f>
        <v>121</v>
      </c>
      <c r="Q13" s="519">
        <v>457</v>
      </c>
      <c r="S13" s="518">
        <v>131</v>
      </c>
      <c r="T13" s="532">
        <f>U13-S13</f>
        <v>88</v>
      </c>
      <c r="U13" s="532">
        <v>219</v>
      </c>
      <c r="V13" s="552">
        <f t="shared" si="2"/>
        <v>90</v>
      </c>
      <c r="W13" s="519">
        <v>309</v>
      </c>
      <c r="X13" s="552">
        <f t="shared" si="2"/>
        <v>108</v>
      </c>
      <c r="Y13" s="519">
        <v>417</v>
      </c>
      <c r="AA13" s="847">
        <v>165</v>
      </c>
    </row>
    <row r="14" spans="1:27">
      <c r="A14" s="210"/>
      <c r="B14" s="213" t="s">
        <v>379</v>
      </c>
      <c r="C14" s="516"/>
      <c r="D14" s="533"/>
      <c r="E14" s="533"/>
      <c r="F14" s="533"/>
      <c r="G14" s="533"/>
      <c r="H14" s="533"/>
      <c r="I14" s="517"/>
      <c r="K14" s="516"/>
      <c r="L14" s="533"/>
      <c r="M14" s="533"/>
      <c r="N14" s="533"/>
      <c r="O14" s="533"/>
      <c r="P14" s="533"/>
      <c r="Q14" s="517"/>
      <c r="S14" s="516"/>
      <c r="T14" s="533"/>
      <c r="U14" s="533"/>
      <c r="V14" s="551"/>
      <c r="W14" s="517"/>
      <c r="X14" s="551"/>
      <c r="Y14" s="517"/>
      <c r="AA14" s="846"/>
    </row>
    <row r="15" spans="1:27">
      <c r="A15" s="210"/>
      <c r="B15" s="214" t="s">
        <v>92</v>
      </c>
      <c r="C15" s="516">
        <v>5661</v>
      </c>
      <c r="D15" s="533">
        <f>E15-C15</f>
        <v>5485</v>
      </c>
      <c r="E15" s="533">
        <v>11146</v>
      </c>
      <c r="F15" s="533">
        <f>G15-E15</f>
        <v>6015</v>
      </c>
      <c r="G15" s="533">
        <v>17161</v>
      </c>
      <c r="H15" s="533">
        <f>I15-G15</f>
        <v>5803</v>
      </c>
      <c r="I15" s="517">
        <v>22964</v>
      </c>
      <c r="K15" s="516">
        <v>6187</v>
      </c>
      <c r="L15" s="533">
        <f>M15-K15</f>
        <v>5686</v>
      </c>
      <c r="M15" s="533">
        <v>11873</v>
      </c>
      <c r="N15" s="533">
        <f>O15-M15</f>
        <v>6627</v>
      </c>
      <c r="O15" s="533">
        <v>18500</v>
      </c>
      <c r="P15" s="533">
        <f>Q15-O15</f>
        <v>6002</v>
      </c>
      <c r="Q15" s="517">
        <v>24502</v>
      </c>
      <c r="S15" s="516">
        <v>6516</v>
      </c>
      <c r="T15" s="533">
        <f>U15-S15</f>
        <v>6312</v>
      </c>
      <c r="U15" s="533">
        <v>12828</v>
      </c>
      <c r="V15" s="551">
        <f t="shared" si="2"/>
        <v>7406</v>
      </c>
      <c r="W15" s="517">
        <v>20234</v>
      </c>
      <c r="X15" s="551">
        <f t="shared" si="2"/>
        <v>7311</v>
      </c>
      <c r="Y15" s="517">
        <v>27545</v>
      </c>
      <c r="AA15" s="846">
        <v>8053</v>
      </c>
    </row>
    <row r="16" spans="1:27">
      <c r="A16" s="210"/>
      <c r="B16" s="214" t="s">
        <v>93</v>
      </c>
      <c r="C16" s="516">
        <v>1158</v>
      </c>
      <c r="D16" s="533">
        <f>E16-C16</f>
        <v>476</v>
      </c>
      <c r="E16" s="533">
        <v>1634</v>
      </c>
      <c r="F16" s="533">
        <f>G16-E16</f>
        <v>435</v>
      </c>
      <c r="G16" s="533">
        <v>2069</v>
      </c>
      <c r="H16" s="533">
        <f>I16-G16</f>
        <v>963</v>
      </c>
      <c r="I16" s="517">
        <v>3032</v>
      </c>
      <c r="K16" s="516">
        <v>1170</v>
      </c>
      <c r="L16" s="533">
        <f>M16-K16</f>
        <v>568</v>
      </c>
      <c r="M16" s="533">
        <v>1738</v>
      </c>
      <c r="N16" s="533">
        <f>O16-M16</f>
        <v>462</v>
      </c>
      <c r="O16" s="533">
        <v>2200</v>
      </c>
      <c r="P16" s="533">
        <f>Q16-O16</f>
        <v>939</v>
      </c>
      <c r="Q16" s="517">
        <v>3139</v>
      </c>
      <c r="S16" s="516">
        <v>1105</v>
      </c>
      <c r="T16" s="533">
        <f>U16-S16</f>
        <v>447</v>
      </c>
      <c r="U16" s="533">
        <v>1552</v>
      </c>
      <c r="V16" s="551">
        <f t="shared" si="2"/>
        <v>378</v>
      </c>
      <c r="W16" s="517">
        <v>1930</v>
      </c>
      <c r="X16" s="551">
        <f t="shared" si="2"/>
        <v>899</v>
      </c>
      <c r="Y16" s="517">
        <v>2829</v>
      </c>
      <c r="AA16" s="846">
        <v>1050</v>
      </c>
    </row>
    <row r="17" spans="1:27">
      <c r="A17" s="210"/>
      <c r="B17" s="215" t="s">
        <v>355</v>
      </c>
      <c r="C17" s="516"/>
      <c r="D17" s="533"/>
      <c r="E17" s="533"/>
      <c r="F17" s="533"/>
      <c r="G17" s="533"/>
      <c r="H17" s="533"/>
      <c r="I17" s="517"/>
      <c r="K17" s="516"/>
      <c r="L17" s="533"/>
      <c r="M17" s="533"/>
      <c r="N17" s="533"/>
      <c r="O17" s="533"/>
      <c r="P17" s="533"/>
      <c r="Q17" s="517"/>
      <c r="S17" s="516"/>
      <c r="T17" s="533"/>
      <c r="U17" s="533"/>
      <c r="V17" s="551"/>
      <c r="W17" s="517"/>
      <c r="X17" s="551"/>
      <c r="Y17" s="517"/>
      <c r="AA17" s="846"/>
    </row>
    <row r="18" spans="1:27">
      <c r="A18" s="210"/>
      <c r="B18" s="214" t="s">
        <v>162</v>
      </c>
      <c r="C18" s="516">
        <v>439</v>
      </c>
      <c r="D18" s="533">
        <f>E18-C18</f>
        <v>456</v>
      </c>
      <c r="E18" s="533">
        <v>895</v>
      </c>
      <c r="F18" s="533">
        <f t="shared" ref="F18:F24" si="3">G18-E18</f>
        <v>436</v>
      </c>
      <c r="G18" s="533">
        <v>1331</v>
      </c>
      <c r="H18" s="533">
        <f t="shared" ref="H18:H24" si="4">I18-G18</f>
        <v>456</v>
      </c>
      <c r="I18" s="517">
        <v>1787</v>
      </c>
      <c r="K18" s="516">
        <v>449</v>
      </c>
      <c r="L18" s="533">
        <f t="shared" ref="L18:L24" si="5">M18-K18</f>
        <v>476</v>
      </c>
      <c r="M18" s="533">
        <v>925</v>
      </c>
      <c r="N18" s="533">
        <f t="shared" ref="N18:N24" si="6">O18-M18</f>
        <v>437</v>
      </c>
      <c r="O18" s="533">
        <v>1362</v>
      </c>
      <c r="P18" s="533">
        <f t="shared" ref="P18:P24" si="7">Q18-O18</f>
        <v>463</v>
      </c>
      <c r="Q18" s="517">
        <v>1825</v>
      </c>
      <c r="S18" s="516">
        <v>450</v>
      </c>
      <c r="T18" s="533">
        <f t="shared" ref="T18:T24" si="8">U18-S18</f>
        <v>505</v>
      </c>
      <c r="U18" s="533">
        <v>955</v>
      </c>
      <c r="V18" s="551">
        <f t="shared" si="2"/>
        <v>460</v>
      </c>
      <c r="W18" s="517">
        <v>1415</v>
      </c>
      <c r="X18" s="551">
        <f t="shared" si="2"/>
        <v>442</v>
      </c>
      <c r="Y18" s="517">
        <v>1857</v>
      </c>
      <c r="AA18" s="846">
        <v>451</v>
      </c>
    </row>
    <row r="19" spans="1:27">
      <c r="A19" s="210"/>
      <c r="B19" s="512" t="s">
        <v>354</v>
      </c>
      <c r="C19" s="534">
        <v>1133</v>
      </c>
      <c r="D19" s="535">
        <f>E19-C19</f>
        <v>1123</v>
      </c>
      <c r="E19" s="535">
        <f>SUM(E20:E22)</f>
        <v>2256</v>
      </c>
      <c r="F19" s="535">
        <f t="shared" si="3"/>
        <v>1113</v>
      </c>
      <c r="G19" s="535">
        <f>SUM(G20:G22)</f>
        <v>3369</v>
      </c>
      <c r="H19" s="535">
        <f t="shared" si="4"/>
        <v>1196</v>
      </c>
      <c r="I19" s="517">
        <f>SUM(I20:I22)</f>
        <v>4565</v>
      </c>
      <c r="K19" s="534">
        <f>SUM(K20:K22)</f>
        <v>1258.4000000000001</v>
      </c>
      <c r="L19" s="535">
        <f t="shared" si="5"/>
        <v>1161.5999999999999</v>
      </c>
      <c r="M19" s="535">
        <f>SUM(M20:M22)</f>
        <v>2420</v>
      </c>
      <c r="N19" s="535">
        <f t="shared" si="6"/>
        <v>1131</v>
      </c>
      <c r="O19" s="535">
        <f>SUM(O20:O22)</f>
        <v>3551</v>
      </c>
      <c r="P19" s="535">
        <f t="shared" si="7"/>
        <v>1181</v>
      </c>
      <c r="Q19" s="517">
        <f>SUM(Q20:Q22)</f>
        <v>4732</v>
      </c>
      <c r="S19" s="534">
        <f>SUM(S20:S22)</f>
        <v>1222</v>
      </c>
      <c r="T19" s="533">
        <f t="shared" si="8"/>
        <v>1259</v>
      </c>
      <c r="U19" s="533">
        <f>SUM(U20:U22)</f>
        <v>2481</v>
      </c>
      <c r="V19" s="551">
        <f t="shared" si="2"/>
        <v>1084</v>
      </c>
      <c r="W19" s="517">
        <f>SUM(W20:W22)</f>
        <v>3565</v>
      </c>
      <c r="X19" s="551">
        <f t="shared" si="2"/>
        <v>1198</v>
      </c>
      <c r="Y19" s="517">
        <f>SUM(Y20:Y22)</f>
        <v>4763</v>
      </c>
      <c r="AA19" s="849">
        <v>1151</v>
      </c>
    </row>
    <row r="20" spans="1:27" ht="24.75" customHeight="1">
      <c r="A20" s="210"/>
      <c r="B20" s="219" t="s">
        <v>163</v>
      </c>
      <c r="C20" s="536"/>
      <c r="D20" s="537"/>
      <c r="E20" s="538">
        <v>590</v>
      </c>
      <c r="F20" s="538">
        <f t="shared" si="3"/>
        <v>236</v>
      </c>
      <c r="G20" s="538">
        <v>826</v>
      </c>
      <c r="H20" s="538">
        <f t="shared" si="4"/>
        <v>305</v>
      </c>
      <c r="I20" s="519">
        <v>1131</v>
      </c>
      <c r="K20" s="549">
        <v>299.7</v>
      </c>
      <c r="L20" s="538">
        <f t="shared" si="5"/>
        <v>303.3</v>
      </c>
      <c r="M20" s="538">
        <v>603</v>
      </c>
      <c r="N20" s="538">
        <f t="shared" si="6"/>
        <v>263</v>
      </c>
      <c r="O20" s="538">
        <v>866</v>
      </c>
      <c r="P20" s="538">
        <f t="shared" si="7"/>
        <v>275</v>
      </c>
      <c r="Q20" s="519">
        <v>1141</v>
      </c>
      <c r="S20" s="549">
        <v>268</v>
      </c>
      <c r="T20" s="532">
        <f t="shared" si="8"/>
        <v>305</v>
      </c>
      <c r="U20" s="532">
        <v>573</v>
      </c>
      <c r="V20" s="552">
        <f t="shared" si="2"/>
        <v>289</v>
      </c>
      <c r="W20" s="519">
        <v>862</v>
      </c>
      <c r="X20" s="552">
        <f t="shared" si="2"/>
        <v>302</v>
      </c>
      <c r="Y20" s="519">
        <v>1164</v>
      </c>
      <c r="AA20" s="850">
        <v>294</v>
      </c>
    </row>
    <row r="21" spans="1:27">
      <c r="A21" s="210"/>
      <c r="B21" s="219" t="s">
        <v>164</v>
      </c>
      <c r="C21" s="536"/>
      <c r="D21" s="537"/>
      <c r="E21" s="538">
        <v>989</v>
      </c>
      <c r="F21" s="538">
        <f t="shared" si="3"/>
        <v>488</v>
      </c>
      <c r="G21" s="538">
        <v>1477</v>
      </c>
      <c r="H21" s="538">
        <f t="shared" si="4"/>
        <v>548</v>
      </c>
      <c r="I21" s="519">
        <v>2025</v>
      </c>
      <c r="K21" s="549">
        <v>592</v>
      </c>
      <c r="L21" s="538">
        <f t="shared" si="5"/>
        <v>500</v>
      </c>
      <c r="M21" s="538">
        <v>1092</v>
      </c>
      <c r="N21" s="538">
        <f t="shared" si="6"/>
        <v>502</v>
      </c>
      <c r="O21" s="538">
        <v>1594</v>
      </c>
      <c r="P21" s="538">
        <f t="shared" si="7"/>
        <v>581</v>
      </c>
      <c r="Q21" s="519">
        <v>2175</v>
      </c>
      <c r="S21" s="549">
        <v>615</v>
      </c>
      <c r="T21" s="532">
        <f t="shared" si="8"/>
        <v>568</v>
      </c>
      <c r="U21" s="532">
        <v>1183</v>
      </c>
      <c r="V21" s="552">
        <f t="shared" si="2"/>
        <v>550</v>
      </c>
      <c r="W21" s="519">
        <v>1733</v>
      </c>
      <c r="X21" s="552">
        <f t="shared" si="2"/>
        <v>573</v>
      </c>
      <c r="Y21" s="519">
        <v>2306</v>
      </c>
      <c r="AA21" s="850">
        <v>541</v>
      </c>
    </row>
    <row r="22" spans="1:27">
      <c r="A22" s="210"/>
      <c r="B22" s="219" t="s">
        <v>165</v>
      </c>
      <c r="C22" s="536"/>
      <c r="D22" s="537"/>
      <c r="E22" s="538">
        <v>677</v>
      </c>
      <c r="F22" s="538">
        <f t="shared" si="3"/>
        <v>389</v>
      </c>
      <c r="G22" s="538">
        <v>1066</v>
      </c>
      <c r="H22" s="538">
        <f t="shared" si="4"/>
        <v>343</v>
      </c>
      <c r="I22" s="519">
        <v>1409</v>
      </c>
      <c r="K22" s="549">
        <v>366.7</v>
      </c>
      <c r="L22" s="538">
        <f t="shared" si="5"/>
        <v>358.3</v>
      </c>
      <c r="M22" s="538">
        <v>725</v>
      </c>
      <c r="N22" s="538">
        <f t="shared" si="6"/>
        <v>366</v>
      </c>
      <c r="O22" s="538">
        <v>1091</v>
      </c>
      <c r="P22" s="538">
        <f t="shared" si="7"/>
        <v>325</v>
      </c>
      <c r="Q22" s="519">
        <v>1416</v>
      </c>
      <c r="S22" s="549">
        <v>339</v>
      </c>
      <c r="T22" s="532">
        <f t="shared" si="8"/>
        <v>386</v>
      </c>
      <c r="U22" s="532">
        <v>725</v>
      </c>
      <c r="V22" s="552">
        <f t="shared" si="2"/>
        <v>245</v>
      </c>
      <c r="W22" s="519">
        <v>970</v>
      </c>
      <c r="X22" s="552">
        <f t="shared" si="2"/>
        <v>323</v>
      </c>
      <c r="Y22" s="519">
        <v>1293</v>
      </c>
      <c r="AA22" s="850">
        <v>316</v>
      </c>
    </row>
    <row r="23" spans="1:27">
      <c r="A23" s="210"/>
      <c r="B23" s="214" t="s">
        <v>166</v>
      </c>
      <c r="C23" s="516">
        <v>502</v>
      </c>
      <c r="D23" s="533">
        <f>E23-C23</f>
        <v>503</v>
      </c>
      <c r="E23" s="533">
        <v>1005</v>
      </c>
      <c r="F23" s="533">
        <f t="shared" si="3"/>
        <v>517</v>
      </c>
      <c r="G23" s="533">
        <v>1522</v>
      </c>
      <c r="H23" s="533">
        <f t="shared" si="4"/>
        <v>549</v>
      </c>
      <c r="I23" s="517">
        <v>2071</v>
      </c>
      <c r="K23" s="516">
        <v>528</v>
      </c>
      <c r="L23" s="533">
        <f t="shared" si="5"/>
        <v>483</v>
      </c>
      <c r="M23" s="533">
        <v>1011</v>
      </c>
      <c r="N23" s="533">
        <f t="shared" si="6"/>
        <v>559</v>
      </c>
      <c r="O23" s="533">
        <v>1570</v>
      </c>
      <c r="P23" s="533">
        <f t="shared" si="7"/>
        <v>536</v>
      </c>
      <c r="Q23" s="517">
        <v>2106</v>
      </c>
      <c r="S23" s="516">
        <v>548</v>
      </c>
      <c r="T23" s="533">
        <f t="shared" si="8"/>
        <v>557</v>
      </c>
      <c r="U23" s="533">
        <v>1105</v>
      </c>
      <c r="V23" s="551">
        <f t="shared" si="2"/>
        <v>572</v>
      </c>
      <c r="W23" s="517">
        <v>1677</v>
      </c>
      <c r="X23" s="551">
        <f t="shared" si="2"/>
        <v>516</v>
      </c>
      <c r="Y23" s="517">
        <v>2193</v>
      </c>
      <c r="AA23" s="846">
        <v>471</v>
      </c>
    </row>
    <row r="24" spans="1:27">
      <c r="A24" s="210"/>
      <c r="B24" s="214" t="s">
        <v>170</v>
      </c>
      <c r="C24" s="516">
        <v>17</v>
      </c>
      <c r="D24" s="533">
        <f>E24-C24</f>
        <v>15</v>
      </c>
      <c r="E24" s="533">
        <v>32</v>
      </c>
      <c r="F24" s="533">
        <f t="shared" si="3"/>
        <v>20</v>
      </c>
      <c r="G24" s="533">
        <v>52</v>
      </c>
      <c r="H24" s="533">
        <f t="shared" si="4"/>
        <v>17</v>
      </c>
      <c r="I24" s="517">
        <v>69</v>
      </c>
      <c r="K24" s="516">
        <v>16</v>
      </c>
      <c r="L24" s="533">
        <f t="shared" si="5"/>
        <v>16</v>
      </c>
      <c r="M24" s="533">
        <v>32</v>
      </c>
      <c r="N24" s="533">
        <f t="shared" si="6"/>
        <v>17</v>
      </c>
      <c r="O24" s="533">
        <v>49</v>
      </c>
      <c r="P24" s="533">
        <f t="shared" si="7"/>
        <v>17</v>
      </c>
      <c r="Q24" s="517">
        <v>66</v>
      </c>
      <c r="S24" s="516">
        <v>16</v>
      </c>
      <c r="T24" s="533">
        <f t="shared" si="8"/>
        <v>17</v>
      </c>
      <c r="U24" s="533">
        <v>33</v>
      </c>
      <c r="V24" s="551">
        <f t="shared" si="2"/>
        <v>17</v>
      </c>
      <c r="W24" s="517">
        <v>50</v>
      </c>
      <c r="X24" s="551">
        <f t="shared" si="2"/>
        <v>17</v>
      </c>
      <c r="Y24" s="517">
        <v>67</v>
      </c>
      <c r="AA24" s="846">
        <v>16</v>
      </c>
    </row>
    <row r="25" spans="1:27">
      <c r="A25" s="210"/>
      <c r="B25" s="514" t="s">
        <v>127</v>
      </c>
      <c r="C25" s="521"/>
      <c r="D25" s="539"/>
      <c r="E25" s="539"/>
      <c r="F25" s="539"/>
      <c r="G25" s="539"/>
      <c r="H25" s="539"/>
      <c r="I25" s="522">
        <v>477</v>
      </c>
      <c r="K25" s="521"/>
      <c r="L25" s="539"/>
      <c r="M25" s="539"/>
      <c r="N25" s="539"/>
      <c r="O25" s="539"/>
      <c r="P25" s="539"/>
      <c r="Q25" s="522">
        <v>542</v>
      </c>
      <c r="S25" s="521"/>
      <c r="T25" s="539"/>
      <c r="U25" s="539"/>
      <c r="V25" s="553"/>
      <c r="W25" s="522"/>
      <c r="X25" s="553"/>
      <c r="Y25" s="522">
        <v>565</v>
      </c>
      <c r="AA25" s="851">
        <v>628</v>
      </c>
    </row>
    <row r="26" spans="1:27">
      <c r="A26" s="210"/>
      <c r="B26" s="214" t="s">
        <v>171</v>
      </c>
      <c r="C26" s="516">
        <v>266</v>
      </c>
      <c r="D26" s="533">
        <f>E26-C26</f>
        <v>59</v>
      </c>
      <c r="E26" s="533">
        <v>325</v>
      </c>
      <c r="F26" s="533">
        <f>G26-E26</f>
        <v>88</v>
      </c>
      <c r="G26" s="533">
        <v>413</v>
      </c>
      <c r="H26" s="533">
        <f>I26-G26</f>
        <v>313</v>
      </c>
      <c r="I26" s="517">
        <v>726</v>
      </c>
      <c r="K26" s="516">
        <v>243</v>
      </c>
      <c r="L26" s="533">
        <f>M26-K26</f>
        <v>101</v>
      </c>
      <c r="M26" s="533">
        <v>344</v>
      </c>
      <c r="N26" s="533">
        <f>O26-M26</f>
        <v>89</v>
      </c>
      <c r="O26" s="533">
        <v>433</v>
      </c>
      <c r="P26" s="533">
        <f>Q26-O26</f>
        <v>189</v>
      </c>
      <c r="Q26" s="517">
        <v>622</v>
      </c>
      <c r="S26" s="516">
        <v>257</v>
      </c>
      <c r="T26" s="533">
        <f>U26-S26</f>
        <v>110</v>
      </c>
      <c r="U26" s="533">
        <v>367</v>
      </c>
      <c r="V26" s="551">
        <f t="shared" si="2"/>
        <v>84</v>
      </c>
      <c r="W26" s="517">
        <v>451</v>
      </c>
      <c r="X26" s="551">
        <f t="shared" si="2"/>
        <v>224</v>
      </c>
      <c r="Y26" s="517">
        <v>675</v>
      </c>
      <c r="AA26" s="846">
        <v>323</v>
      </c>
    </row>
    <row r="27" spans="1:27">
      <c r="A27" s="210"/>
      <c r="B27" s="214" t="s">
        <v>385</v>
      </c>
      <c r="C27" s="516">
        <v>1288</v>
      </c>
      <c r="D27" s="533">
        <f>E27-C27</f>
        <v>300</v>
      </c>
      <c r="E27" s="533">
        <f>1539+49</f>
        <v>1588</v>
      </c>
      <c r="F27" s="533">
        <f>G27-E27</f>
        <v>235</v>
      </c>
      <c r="G27" s="533">
        <v>1823</v>
      </c>
      <c r="H27" s="533">
        <f>I27-G27</f>
        <v>985</v>
      </c>
      <c r="I27" s="517">
        <v>2808</v>
      </c>
      <c r="K27" s="516">
        <v>1371</v>
      </c>
      <c r="L27" s="533">
        <f>M27-K27</f>
        <v>329</v>
      </c>
      <c r="M27" s="533">
        <f>1650+50</f>
        <v>1700</v>
      </c>
      <c r="N27" s="533">
        <f>O27-M27</f>
        <v>201</v>
      </c>
      <c r="O27" s="533">
        <v>1901</v>
      </c>
      <c r="P27" s="533">
        <f>Q27-O27</f>
        <v>1177</v>
      </c>
      <c r="Q27" s="517">
        <v>3078</v>
      </c>
      <c r="S27" s="516">
        <v>1452</v>
      </c>
      <c r="T27" s="533">
        <f>U27-S27</f>
        <v>343</v>
      </c>
      <c r="U27" s="533">
        <v>1795</v>
      </c>
      <c r="V27" s="551">
        <f t="shared" si="2"/>
        <v>202</v>
      </c>
      <c r="W27" s="517">
        <v>1997</v>
      </c>
      <c r="X27" s="551">
        <f t="shared" si="2"/>
        <v>1135</v>
      </c>
      <c r="Y27" s="517">
        <v>3132</v>
      </c>
      <c r="AA27" s="846">
        <v>1476.7952035493768</v>
      </c>
    </row>
    <row r="28" spans="1:27">
      <c r="A28" s="210"/>
      <c r="B28" s="513" t="s">
        <v>167</v>
      </c>
      <c r="C28" s="516"/>
      <c r="D28" s="533"/>
      <c r="E28" s="533"/>
      <c r="F28" s="533"/>
      <c r="G28" s="533"/>
      <c r="H28" s="533"/>
      <c r="I28" s="517"/>
      <c r="K28" s="516"/>
      <c r="L28" s="533"/>
      <c r="M28" s="533"/>
      <c r="N28" s="533"/>
      <c r="O28" s="533"/>
      <c r="P28" s="533"/>
      <c r="Q28" s="517"/>
      <c r="S28" s="516"/>
      <c r="T28" s="533"/>
      <c r="U28" s="533"/>
      <c r="V28" s="551"/>
      <c r="W28" s="517"/>
      <c r="X28" s="551"/>
      <c r="Y28" s="517"/>
      <c r="AA28" s="846"/>
    </row>
    <row r="29" spans="1:27">
      <c r="A29" s="210"/>
      <c r="B29" s="214" t="s">
        <v>168</v>
      </c>
      <c r="C29" s="516">
        <v>2732</v>
      </c>
      <c r="D29" s="533">
        <f>E29-C29</f>
        <v>2669</v>
      </c>
      <c r="E29" s="533">
        <v>5401</v>
      </c>
      <c r="F29" s="533">
        <f>G29-E29</f>
        <v>2761</v>
      </c>
      <c r="G29" s="533">
        <v>8162</v>
      </c>
      <c r="H29" s="533">
        <f>I29-G29</f>
        <v>2720</v>
      </c>
      <c r="I29" s="517">
        <v>10882</v>
      </c>
      <c r="K29" s="516">
        <v>2818</v>
      </c>
      <c r="L29" s="533">
        <f>M29-K29</f>
        <v>2647</v>
      </c>
      <c r="M29" s="533">
        <v>5465</v>
      </c>
      <c r="N29" s="533">
        <f>O29-M29</f>
        <v>2824</v>
      </c>
      <c r="O29" s="533">
        <v>8289</v>
      </c>
      <c r="P29" s="533">
        <f>Q29-O29</f>
        <v>2743</v>
      </c>
      <c r="Q29" s="517">
        <v>11032</v>
      </c>
      <c r="S29" s="516">
        <v>4779</v>
      </c>
      <c r="T29" s="533">
        <f>U29-S29</f>
        <v>4631</v>
      </c>
      <c r="U29" s="533">
        <v>9410</v>
      </c>
      <c r="V29" s="551">
        <f t="shared" si="2"/>
        <v>4717</v>
      </c>
      <c r="W29" s="517">
        <v>14127</v>
      </c>
      <c r="X29" s="551">
        <f t="shared" si="2"/>
        <v>4879</v>
      </c>
      <c r="Y29" s="517">
        <v>19006</v>
      </c>
      <c r="AA29" s="846">
        <v>4953.5861092242785</v>
      </c>
    </row>
    <row r="30" spans="1:27" ht="14.25" customHeight="1">
      <c r="A30" s="210"/>
      <c r="B30" s="214" t="s">
        <v>169</v>
      </c>
      <c r="C30" s="516">
        <v>1128</v>
      </c>
      <c r="D30" s="533">
        <f>E30-C30</f>
        <v>312</v>
      </c>
      <c r="E30" s="533">
        <v>1440</v>
      </c>
      <c r="F30" s="533">
        <f>G30-E30</f>
        <v>182</v>
      </c>
      <c r="G30" s="533">
        <v>1622</v>
      </c>
      <c r="H30" s="533">
        <f>I30-G30</f>
        <v>881</v>
      </c>
      <c r="I30" s="517">
        <v>2503</v>
      </c>
      <c r="K30" s="516">
        <v>1144</v>
      </c>
      <c r="L30" s="533">
        <f>M30-K30</f>
        <v>333</v>
      </c>
      <c r="M30" s="533">
        <v>1477</v>
      </c>
      <c r="N30" s="533">
        <f>O30-M30</f>
        <v>196</v>
      </c>
      <c r="O30" s="533">
        <v>1673</v>
      </c>
      <c r="P30" s="533">
        <f>Q30-O30</f>
        <v>940</v>
      </c>
      <c r="Q30" s="517">
        <v>2613</v>
      </c>
      <c r="S30" s="516">
        <v>1170</v>
      </c>
      <c r="T30" s="533">
        <f>U30-S30</f>
        <v>298</v>
      </c>
      <c r="U30" s="533">
        <v>1468</v>
      </c>
      <c r="V30" s="551">
        <f t="shared" si="2"/>
        <v>130</v>
      </c>
      <c r="W30" s="517">
        <v>1598</v>
      </c>
      <c r="X30" s="551">
        <f t="shared" si="2"/>
        <v>652</v>
      </c>
      <c r="Y30" s="517">
        <v>2250</v>
      </c>
      <c r="AA30" s="846">
        <v>824.25657673398382</v>
      </c>
    </row>
    <row r="31" spans="1:27" ht="20.25" customHeight="1">
      <c r="A31" s="210"/>
      <c r="B31" s="514" t="s">
        <v>125</v>
      </c>
      <c r="C31" s="521"/>
      <c r="I31" s="522">
        <v>953</v>
      </c>
      <c r="K31" s="521"/>
      <c r="Q31" s="522">
        <v>1089</v>
      </c>
      <c r="S31" s="521"/>
      <c r="T31" s="539"/>
      <c r="U31" s="539"/>
      <c r="V31" s="553"/>
      <c r="W31" s="553"/>
      <c r="X31" s="553"/>
      <c r="Y31" s="522">
        <v>1651</v>
      </c>
      <c r="AA31" s="851">
        <v>1838</v>
      </c>
    </row>
    <row r="32" spans="1:27">
      <c r="A32" s="210"/>
      <c r="B32" s="515" t="s">
        <v>126</v>
      </c>
      <c r="C32" s="523"/>
      <c r="D32" s="540"/>
      <c r="E32" s="540"/>
      <c r="F32" s="540"/>
      <c r="G32" s="540"/>
      <c r="H32" s="540"/>
      <c r="I32" s="525">
        <v>1599</v>
      </c>
      <c r="K32" s="523"/>
      <c r="L32" s="540"/>
      <c r="M32" s="540"/>
      <c r="N32" s="540"/>
      <c r="O32" s="540"/>
      <c r="P32" s="540"/>
      <c r="Q32" s="525">
        <v>1726</v>
      </c>
      <c r="S32" s="523"/>
      <c r="T32" s="524"/>
      <c r="U32" s="524"/>
      <c r="V32" s="524"/>
      <c r="W32" s="524"/>
      <c r="X32" s="524"/>
      <c r="Y32" s="525">
        <v>1321</v>
      </c>
      <c r="AA32" s="852">
        <v>1368</v>
      </c>
    </row>
    <row r="33" spans="1:2">
      <c r="A33" s="210"/>
      <c r="B33" s="210"/>
    </row>
    <row r="34" spans="1:2">
      <c r="A34" s="210"/>
      <c r="B34" s="210"/>
    </row>
    <row r="35" spans="1:2" s="210" customFormat="1"/>
    <row r="36" spans="1:2" s="210" customFormat="1"/>
    <row r="37" spans="1:2" s="210" customFormat="1"/>
    <row r="38" spans="1:2" s="210" customFormat="1"/>
    <row r="39" spans="1:2" s="210" customFormat="1"/>
    <row r="40" spans="1:2" s="210" customFormat="1"/>
    <row r="41" spans="1:2" s="210" customFormat="1"/>
    <row r="42" spans="1:2" s="210" customFormat="1"/>
    <row r="43" spans="1:2" s="210" customFormat="1"/>
    <row r="44" spans="1:2" s="210" customFormat="1"/>
    <row r="45" spans="1:2" s="210" customFormat="1"/>
    <row r="46" spans="1:2" s="210" customFormat="1"/>
    <row r="47" spans="1:2" s="210" customFormat="1"/>
    <row r="48" spans="1:2" s="210" customFormat="1"/>
    <row r="49" s="210" customFormat="1"/>
    <row r="50" s="210" customFormat="1"/>
    <row r="51" s="210" customFormat="1"/>
    <row r="52" s="210" customFormat="1"/>
    <row r="53" s="210" customFormat="1"/>
    <row r="54" s="210" customFormat="1"/>
    <row r="55" s="210" customFormat="1"/>
    <row r="56" s="210" customFormat="1"/>
    <row r="57" s="210" customFormat="1"/>
    <row r="58" s="210" customFormat="1"/>
    <row r="59" s="210" customFormat="1"/>
    <row r="60" s="210" customFormat="1"/>
    <row r="61" s="210" customFormat="1"/>
    <row r="62" s="210" customFormat="1"/>
    <row r="63" s="210" customFormat="1"/>
  </sheetData>
  <mergeCells count="5">
    <mergeCell ref="X1:Y1"/>
    <mergeCell ref="B3:B4"/>
    <mergeCell ref="K3:Q3"/>
    <mergeCell ref="C3:I3"/>
    <mergeCell ref="S3:Y3"/>
  </mergeCells>
  <phoneticPr fontId="3" type="noConversion"/>
  <hyperlinks>
    <hyperlink ref="X1" location="Index!A1" display="Back to Index" xr:uid="{00000000-0004-0000-0900-000000000000}"/>
  </hyperlinks>
  <pageMargins left="0.25" right="0.25" top="0.75" bottom="0.75" header="0.3" footer="0.3"/>
  <pageSetup paperSize="9" scale="34" fitToHeight="0" orientation="landscape" r:id="rId1"/>
  <ignoredErrors>
    <ignoredError sqref="E32:V32 V6:V24 V26:V30 X6:X10 X19" formula="1"/>
    <ignoredError sqref="E31:V31 D7:U10 D6:U6 W6 E19:U25 W19:W24 W7:W10 E28:U28 E26:P26 R26:U26 E27:H27 R27:U27 E30:U30 E29:P29 R29:U29 W26:W30 J27:P27" formula="1" formulaRange="1"/>
    <ignoredError sqref="C12:U18 C19:D31 C6:C10 W11:W18 Y19 C11:R11 T11:U1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6">
    <tabColor rgb="FFC00000"/>
    <pageSetUpPr fitToPage="1"/>
  </sheetPr>
  <dimension ref="A1:I221"/>
  <sheetViews>
    <sheetView view="pageBreakPreview" zoomScaleNormal="90" zoomScaleSheetLayoutView="100" workbookViewId="0">
      <selection activeCell="I1" sqref="I1"/>
    </sheetView>
  </sheetViews>
  <sheetFormatPr defaultColWidth="9.140625" defaultRowHeight="15.75"/>
  <cols>
    <col min="1" max="1" width="5.42578125" style="222" customWidth="1"/>
    <col min="2" max="2" width="57.7109375" style="222" customWidth="1"/>
    <col min="3" max="3" width="15.5703125" style="222" customWidth="1"/>
    <col min="4" max="4" width="15" style="222" customWidth="1"/>
    <col min="5" max="6" width="14.140625" style="222" customWidth="1"/>
    <col min="7" max="7" width="12.5703125" style="222" customWidth="1"/>
    <col min="8" max="8" width="6.5703125" style="222" customWidth="1"/>
    <col min="9" max="9" width="15.7109375" style="222" customWidth="1"/>
    <col min="10" max="16384" width="9.140625" style="222"/>
  </cols>
  <sheetData>
    <row r="1" spans="1:9" ht="32.25" customHeight="1" thickBot="1">
      <c r="A1" s="220"/>
      <c r="B1" s="274" t="s">
        <v>232</v>
      </c>
      <c r="C1" s="274"/>
      <c r="D1" s="274"/>
      <c r="E1" s="274"/>
      <c r="F1" s="274"/>
      <c r="G1" s="274"/>
      <c r="H1" s="221"/>
      <c r="I1" s="60" t="s">
        <v>13</v>
      </c>
    </row>
    <row r="2" spans="1:9" ht="21.6" customHeight="1">
      <c r="A2" s="220"/>
      <c r="B2" s="829" t="s">
        <v>233</v>
      </c>
      <c r="C2" s="829"/>
      <c r="D2" s="829"/>
      <c r="E2" s="829"/>
      <c r="F2" s="829"/>
      <c r="G2" s="829"/>
      <c r="H2" s="221"/>
      <c r="I2" s="221"/>
    </row>
    <row r="3" spans="1:9" ht="24.6" customHeight="1">
      <c r="A3" s="220"/>
      <c r="B3" s="249" t="s">
        <v>15</v>
      </c>
      <c r="C3" s="576">
        <v>2025</v>
      </c>
      <c r="D3" s="577" t="s">
        <v>402</v>
      </c>
      <c r="E3" s="577">
        <v>2023</v>
      </c>
      <c r="F3" s="577">
        <v>2022</v>
      </c>
      <c r="G3" s="577">
        <v>2021</v>
      </c>
      <c r="H3" s="221"/>
      <c r="I3" s="221"/>
    </row>
    <row r="4" spans="1:9" ht="21.75" customHeight="1">
      <c r="A4" s="220"/>
      <c r="B4" s="277" t="s">
        <v>64</v>
      </c>
      <c r="C4" s="278"/>
      <c r="D4" s="276"/>
      <c r="E4" s="276"/>
      <c r="F4" s="276"/>
      <c r="G4" s="276"/>
      <c r="H4" s="221"/>
      <c r="I4" s="221"/>
    </row>
    <row r="5" spans="1:9" ht="15.6" customHeight="1">
      <c r="A5" s="220"/>
      <c r="B5" s="279" t="s">
        <v>234</v>
      </c>
      <c r="C5" s="278"/>
      <c r="D5" s="276"/>
      <c r="E5" s="276"/>
      <c r="F5" s="276"/>
      <c r="G5" s="276"/>
      <c r="H5" s="221"/>
      <c r="I5" s="221"/>
    </row>
    <row r="6" spans="1:9" ht="15.75" customHeight="1">
      <c r="A6" s="220"/>
      <c r="B6" s="275" t="s">
        <v>210</v>
      </c>
      <c r="C6" s="280">
        <v>8135</v>
      </c>
      <c r="D6" s="281">
        <v>7583</v>
      </c>
      <c r="E6" s="281">
        <v>6643</v>
      </c>
      <c r="F6" s="281">
        <v>6162</v>
      </c>
      <c r="G6" s="281">
        <v>5588</v>
      </c>
      <c r="H6" s="221"/>
      <c r="I6" s="221"/>
    </row>
    <row r="7" spans="1:9" ht="15.75" customHeight="1">
      <c r="A7" s="220"/>
      <c r="B7" s="275" t="s">
        <v>211</v>
      </c>
      <c r="C7" s="280">
        <v>3103</v>
      </c>
      <c r="D7" s="281">
        <v>2937</v>
      </c>
      <c r="E7" s="827">
        <v>3630</v>
      </c>
      <c r="F7" s="827">
        <v>3515</v>
      </c>
      <c r="G7" s="827">
        <v>3125</v>
      </c>
      <c r="H7" s="221"/>
      <c r="I7" s="221"/>
    </row>
    <row r="8" spans="1:9" ht="15.75" customHeight="1">
      <c r="A8" s="220"/>
      <c r="B8" s="275" t="s">
        <v>398</v>
      </c>
      <c r="C8" s="280">
        <v>1509</v>
      </c>
      <c r="D8" s="281">
        <v>1512</v>
      </c>
      <c r="E8" s="827"/>
      <c r="F8" s="827"/>
      <c r="G8" s="827"/>
      <c r="H8" s="221"/>
      <c r="I8" s="221"/>
    </row>
    <row r="9" spans="1:9" ht="31.35" customHeight="1">
      <c r="A9" s="220"/>
      <c r="B9" s="282" t="s">
        <v>235</v>
      </c>
      <c r="C9" s="283">
        <v>52</v>
      </c>
      <c r="D9" s="284">
        <v>25</v>
      </c>
      <c r="E9" s="284">
        <v>30</v>
      </c>
      <c r="F9" s="284">
        <v>33</v>
      </c>
      <c r="G9" s="284">
        <v>33</v>
      </c>
      <c r="H9" s="221"/>
      <c r="I9" s="221"/>
    </row>
    <row r="10" spans="1:9" ht="12.6" customHeight="1">
      <c r="A10" s="220"/>
      <c r="B10" s="275" t="s">
        <v>236</v>
      </c>
      <c r="C10" s="280">
        <v>167</v>
      </c>
      <c r="D10" s="281">
        <v>88</v>
      </c>
      <c r="E10" s="281">
        <v>67</v>
      </c>
      <c r="F10" s="281">
        <v>70</v>
      </c>
      <c r="G10" s="281">
        <v>64</v>
      </c>
      <c r="H10" s="285"/>
      <c r="I10" s="221"/>
    </row>
    <row r="11" spans="1:9">
      <c r="A11" s="220"/>
      <c r="B11" s="275" t="s">
        <v>237</v>
      </c>
      <c r="C11" s="280">
        <v>439</v>
      </c>
      <c r="D11" s="281">
        <v>420</v>
      </c>
      <c r="E11" s="281">
        <v>464</v>
      </c>
      <c r="F11" s="281">
        <v>363</v>
      </c>
      <c r="G11" s="281">
        <v>424</v>
      </c>
      <c r="H11" s="221"/>
      <c r="I11" s="221"/>
    </row>
    <row r="12" spans="1:9">
      <c r="A12" s="220"/>
      <c r="B12" s="275" t="s">
        <v>397</v>
      </c>
      <c r="C12" s="280">
        <v>2</v>
      </c>
      <c r="D12" s="281">
        <v>2</v>
      </c>
      <c r="E12" s="827">
        <v>138</v>
      </c>
      <c r="F12" s="827">
        <v>86</v>
      </c>
      <c r="G12" s="827">
        <v>25</v>
      </c>
      <c r="H12" s="221"/>
      <c r="I12" s="221"/>
    </row>
    <row r="13" spans="1:9" ht="19.350000000000001" customHeight="1">
      <c r="A13" s="220"/>
      <c r="B13" s="275" t="s">
        <v>238</v>
      </c>
      <c r="C13" s="280">
        <v>120</v>
      </c>
      <c r="D13" s="281">
        <v>128</v>
      </c>
      <c r="E13" s="827"/>
      <c r="F13" s="827"/>
      <c r="G13" s="827"/>
      <c r="H13" s="390"/>
      <c r="I13" s="221"/>
    </row>
    <row r="14" spans="1:9" s="286" customFormat="1">
      <c r="A14" s="244"/>
      <c r="B14" s="277" t="s">
        <v>239</v>
      </c>
      <c r="C14" s="287">
        <f>SUM(C6:C13)</f>
        <v>13527</v>
      </c>
      <c r="D14" s="288">
        <f>SUM(D6:D13)</f>
        <v>12695</v>
      </c>
      <c r="E14" s="288">
        <f>SUM(E6:E12)</f>
        <v>10972</v>
      </c>
      <c r="F14" s="288">
        <f>SUM(F6:F12)</f>
        <v>10229</v>
      </c>
      <c r="G14" s="288">
        <f>SUM(G6:G12)</f>
        <v>9259</v>
      </c>
      <c r="H14" s="390"/>
      <c r="I14" s="390"/>
    </row>
    <row r="15" spans="1:9" s="286" customFormat="1" ht="16.5" customHeight="1">
      <c r="A15" s="244"/>
      <c r="B15" s="279" t="s">
        <v>240</v>
      </c>
      <c r="C15" s="289"/>
      <c r="D15" s="288"/>
      <c r="E15" s="288"/>
      <c r="F15" s="288"/>
      <c r="G15" s="288"/>
      <c r="H15" s="390"/>
      <c r="I15" s="390"/>
    </row>
    <row r="16" spans="1:9" s="286" customFormat="1" ht="15.75" customHeight="1">
      <c r="A16" s="244"/>
      <c r="B16" s="275" t="s">
        <v>219</v>
      </c>
      <c r="C16" s="280">
        <v>311</v>
      </c>
      <c r="D16" s="281">
        <v>318</v>
      </c>
      <c r="E16" s="281">
        <v>319</v>
      </c>
      <c r="F16" s="281">
        <v>536</v>
      </c>
      <c r="G16" s="281">
        <v>204</v>
      </c>
      <c r="H16" s="390"/>
      <c r="I16" s="390"/>
    </row>
    <row r="17" spans="1:9" s="286" customFormat="1" ht="15.75" customHeight="1">
      <c r="A17" s="244"/>
      <c r="B17" s="275" t="s">
        <v>241</v>
      </c>
      <c r="C17" s="280">
        <v>4454</v>
      </c>
      <c r="D17" s="281">
        <v>3643</v>
      </c>
      <c r="E17" s="281">
        <v>3540</v>
      </c>
      <c r="F17" s="281">
        <v>4680</v>
      </c>
      <c r="G17" s="281">
        <v>3291</v>
      </c>
      <c r="H17" s="390"/>
      <c r="I17" s="390"/>
    </row>
    <row r="18" spans="1:9" s="286" customFormat="1" ht="15.75" customHeight="1">
      <c r="A18" s="244"/>
      <c r="B18" s="275" t="s">
        <v>399</v>
      </c>
      <c r="C18" s="280">
        <v>641</v>
      </c>
      <c r="D18" s="281">
        <v>866</v>
      </c>
      <c r="E18" s="827">
        <v>2264</v>
      </c>
      <c r="F18" s="827">
        <v>3289</v>
      </c>
      <c r="G18" s="827">
        <v>4051</v>
      </c>
      <c r="H18" s="390"/>
      <c r="I18" s="390"/>
    </row>
    <row r="19" spans="1:9" s="286" customFormat="1" ht="15.75" customHeight="1">
      <c r="A19" s="244"/>
      <c r="B19" s="275" t="s">
        <v>242</v>
      </c>
      <c r="C19" s="280">
        <v>424</v>
      </c>
      <c r="D19" s="281">
        <v>430</v>
      </c>
      <c r="E19" s="827"/>
      <c r="F19" s="827"/>
      <c r="G19" s="827"/>
      <c r="H19" s="390"/>
      <c r="I19" s="390"/>
    </row>
    <row r="20" spans="1:9" s="286" customFormat="1" ht="15.75" customHeight="1">
      <c r="A20" s="244"/>
      <c r="B20" s="275" t="s">
        <v>243</v>
      </c>
      <c r="C20" s="280">
        <v>24</v>
      </c>
      <c r="D20" s="281">
        <v>32</v>
      </c>
      <c r="E20" s="281">
        <v>33</v>
      </c>
      <c r="F20" s="281">
        <v>14</v>
      </c>
      <c r="G20" s="281">
        <v>9</v>
      </c>
      <c r="H20" s="390"/>
      <c r="I20" s="390"/>
    </row>
    <row r="21" spans="1:9" s="286" customFormat="1" ht="15.75" customHeight="1">
      <c r="A21" s="244"/>
      <c r="B21" s="275" t="s">
        <v>244</v>
      </c>
      <c r="C21" s="280">
        <v>123</v>
      </c>
      <c r="D21" s="281">
        <v>45</v>
      </c>
      <c r="E21" s="281">
        <v>41</v>
      </c>
      <c r="F21" s="281">
        <v>35</v>
      </c>
      <c r="G21" s="281">
        <v>68</v>
      </c>
      <c r="H21" s="390"/>
      <c r="I21" s="390"/>
    </row>
    <row r="22" spans="1:9" s="286" customFormat="1" ht="15.75" customHeight="1">
      <c r="A22" s="244"/>
      <c r="B22" s="275" t="s">
        <v>245</v>
      </c>
      <c r="C22" s="280">
        <v>1879</v>
      </c>
      <c r="D22" s="281">
        <v>1549</v>
      </c>
      <c r="E22" s="281">
        <v>1629</v>
      </c>
      <c r="F22" s="281">
        <v>2584</v>
      </c>
      <c r="G22" s="281">
        <v>964</v>
      </c>
      <c r="H22" s="390"/>
      <c r="I22" s="390"/>
    </row>
    <row r="23" spans="1:9">
      <c r="A23" s="220"/>
      <c r="B23" s="277" t="s">
        <v>246</v>
      </c>
      <c r="C23" s="287">
        <f>SUM(C16:C22)</f>
        <v>7856</v>
      </c>
      <c r="D23" s="288">
        <f>SUM(D16:D22)</f>
        <v>6883</v>
      </c>
      <c r="E23" s="288">
        <f>SUM(E16:E22)</f>
        <v>7826</v>
      </c>
      <c r="F23" s="288">
        <f>SUM(F16:F22)</f>
        <v>11138</v>
      </c>
      <c r="G23" s="288">
        <f>SUM(G16:G22)</f>
        <v>8587</v>
      </c>
      <c r="H23" s="390"/>
      <c r="I23" s="221"/>
    </row>
    <row r="24" spans="1:9" s="290" customFormat="1" ht="15" customHeight="1">
      <c r="A24" s="291"/>
      <c r="B24" s="292" t="s">
        <v>247</v>
      </c>
      <c r="C24" s="419"/>
      <c r="D24" s="293">
        <v>405</v>
      </c>
      <c r="E24" s="293"/>
      <c r="F24" s="293"/>
      <c r="G24" s="293">
        <v>162</v>
      </c>
      <c r="H24" s="390"/>
      <c r="I24" s="391"/>
    </row>
    <row r="25" spans="1:9" s="290" customFormat="1" ht="4.5" customHeight="1" thickBot="1">
      <c r="A25" s="291"/>
      <c r="B25" s="294"/>
      <c r="C25" s="283"/>
      <c r="D25" s="284"/>
      <c r="E25" s="284"/>
      <c r="F25" s="284"/>
      <c r="G25" s="284"/>
      <c r="H25" s="221"/>
      <c r="I25" s="391"/>
    </row>
    <row r="26" spans="1:9" ht="16.5" thickBot="1">
      <c r="A26" s="220"/>
      <c r="B26" s="295" t="s">
        <v>248</v>
      </c>
      <c r="C26" s="296">
        <f>C14+C23+C24</f>
        <v>21383</v>
      </c>
      <c r="D26" s="297">
        <f>D14+D23+D24</f>
        <v>19983</v>
      </c>
      <c r="E26" s="297">
        <f>E14+E23+E24</f>
        <v>18798</v>
      </c>
      <c r="F26" s="297">
        <f>F14+F23+F24</f>
        <v>21367</v>
      </c>
      <c r="G26" s="297">
        <f>G14+G23+G24</f>
        <v>18008</v>
      </c>
      <c r="H26" s="221"/>
      <c r="I26" s="221"/>
    </row>
    <row r="27" spans="1:9" ht="17.45" customHeight="1">
      <c r="A27" s="220"/>
      <c r="B27" s="220"/>
      <c r="C27" s="220"/>
      <c r="D27" s="220"/>
      <c r="E27" s="220"/>
      <c r="F27" s="220"/>
      <c r="G27" s="220"/>
      <c r="H27" s="221"/>
      <c r="I27" s="221"/>
    </row>
    <row r="28" spans="1:9" ht="7.5" customHeight="1">
      <c r="A28" s="220"/>
      <c r="B28" s="220"/>
      <c r="C28" s="220"/>
      <c r="D28" s="220"/>
      <c r="E28" s="220"/>
      <c r="F28" s="220"/>
      <c r="G28" s="220"/>
      <c r="H28" s="221"/>
      <c r="I28" s="221"/>
    </row>
    <row r="29" spans="1:9" ht="23.45" customHeight="1">
      <c r="A29" s="220"/>
      <c r="B29" s="578" t="s">
        <v>249</v>
      </c>
      <c r="C29" s="578"/>
      <c r="D29" s="578"/>
      <c r="E29" s="578"/>
      <c r="F29" s="578"/>
      <c r="G29" s="578"/>
      <c r="H29" s="221"/>
      <c r="I29" s="221"/>
    </row>
    <row r="30" spans="1:9" ht="21" customHeight="1">
      <c r="A30" s="220"/>
      <c r="B30" s="249" t="s">
        <v>15</v>
      </c>
      <c r="C30" s="576">
        <v>2025</v>
      </c>
      <c r="D30" s="6" t="s">
        <v>402</v>
      </c>
      <c r="E30" s="6">
        <v>2023</v>
      </c>
      <c r="F30" s="6">
        <v>2022</v>
      </c>
      <c r="G30" s="6">
        <v>2021</v>
      </c>
      <c r="H30" s="221"/>
      <c r="I30" s="221"/>
    </row>
    <row r="31" spans="1:9" ht="16.5" customHeight="1">
      <c r="A31" s="220"/>
      <c r="B31" s="277" t="s">
        <v>250</v>
      </c>
      <c r="C31" s="281"/>
      <c r="D31" s="281"/>
      <c r="E31" s="281"/>
      <c r="F31" s="281"/>
      <c r="G31" s="281"/>
      <c r="H31" s="221"/>
      <c r="I31" s="221"/>
    </row>
    <row r="32" spans="1:9" ht="16.5" customHeight="1">
      <c r="A32" s="220"/>
      <c r="B32" s="300" t="s">
        <v>251</v>
      </c>
      <c r="C32" s="281"/>
      <c r="D32" s="281"/>
      <c r="E32" s="281"/>
      <c r="F32" s="281"/>
      <c r="G32" s="281"/>
      <c r="H32" s="221"/>
      <c r="I32" s="221"/>
    </row>
    <row r="33" spans="1:9" ht="15.75" customHeight="1">
      <c r="A33" s="220"/>
      <c r="B33" s="275" t="s">
        <v>252</v>
      </c>
      <c r="C33" s="420">
        <v>1629</v>
      </c>
      <c r="D33" s="281">
        <v>1629</v>
      </c>
      <c r="E33" s="281">
        <v>1629</v>
      </c>
      <c r="F33" s="281">
        <v>1629</v>
      </c>
      <c r="G33" s="281">
        <v>1629</v>
      </c>
      <c r="H33" s="221"/>
      <c r="I33" s="221"/>
    </row>
    <row r="34" spans="1:9" ht="15.75" customHeight="1">
      <c r="A34" s="220"/>
      <c r="B34" s="275" t="s">
        <v>253</v>
      </c>
      <c r="C34" s="420">
        <v>-10</v>
      </c>
      <c r="D34" s="281"/>
      <c r="E34" s="281"/>
      <c r="F34" s="281"/>
      <c r="G34" s="281"/>
      <c r="H34" s="221"/>
      <c r="I34" s="221"/>
    </row>
    <row r="35" spans="1:9" ht="15.75" customHeight="1">
      <c r="A35" s="220"/>
      <c r="B35" s="275" t="s">
        <v>254</v>
      </c>
      <c r="C35" s="420">
        <v>3548</v>
      </c>
      <c r="D35" s="281">
        <v>3041</v>
      </c>
      <c r="E35" s="281">
        <v>1952</v>
      </c>
      <c r="F35" s="281">
        <v>1869</v>
      </c>
      <c r="G35" s="281">
        <v>1627</v>
      </c>
      <c r="H35" s="221"/>
      <c r="I35" s="221"/>
    </row>
    <row r="36" spans="1:9" ht="15.75" customHeight="1">
      <c r="A36" s="220"/>
      <c r="B36" s="275" t="s">
        <v>255</v>
      </c>
      <c r="C36" s="420">
        <v>750</v>
      </c>
      <c r="D36" s="281">
        <v>864</v>
      </c>
      <c r="E36" s="281">
        <v>659</v>
      </c>
      <c r="F36" s="281">
        <v>401</v>
      </c>
      <c r="G36" s="281">
        <v>504</v>
      </c>
      <c r="H36" s="221"/>
      <c r="I36" s="221"/>
    </row>
    <row r="37" spans="1:9" ht="15.75" customHeight="1">
      <c r="A37" s="220"/>
      <c r="B37" s="277" t="s">
        <v>256</v>
      </c>
      <c r="C37" s="287">
        <f>C33+C35+C36+C34</f>
        <v>5917</v>
      </c>
      <c r="D37" s="288">
        <f t="shared" ref="D37:G37" si="0">D33+D35+D36+D34</f>
        <v>5534</v>
      </c>
      <c r="E37" s="288">
        <f t="shared" si="0"/>
        <v>4240</v>
      </c>
      <c r="F37" s="288">
        <f t="shared" si="0"/>
        <v>3899</v>
      </c>
      <c r="G37" s="288">
        <f t="shared" si="0"/>
        <v>3760</v>
      </c>
      <c r="H37" s="221"/>
      <c r="I37" s="221"/>
    </row>
    <row r="38" spans="1:9" ht="15.75" customHeight="1">
      <c r="A38" s="220"/>
      <c r="B38" s="275" t="s">
        <v>257</v>
      </c>
      <c r="C38" s="420">
        <v>573</v>
      </c>
      <c r="D38" s="281">
        <v>558</v>
      </c>
      <c r="E38" s="281">
        <v>562</v>
      </c>
      <c r="F38" s="281">
        <v>568</v>
      </c>
      <c r="G38" s="281">
        <v>543</v>
      </c>
      <c r="H38" s="221"/>
      <c r="I38" s="221"/>
    </row>
    <row r="39" spans="1:9" ht="16.5" customHeight="1">
      <c r="A39" s="220"/>
      <c r="B39" s="301" t="s">
        <v>258</v>
      </c>
      <c r="C39" s="302">
        <f>C37+C38</f>
        <v>6490</v>
      </c>
      <c r="D39" s="303">
        <f>D37+D38</f>
        <v>6092</v>
      </c>
      <c r="E39" s="303">
        <f>E37+E38</f>
        <v>4802</v>
      </c>
      <c r="F39" s="303">
        <f t="shared" ref="F39:G39" si="1">F37+F38</f>
        <v>4467</v>
      </c>
      <c r="G39" s="303">
        <f t="shared" si="1"/>
        <v>4303</v>
      </c>
      <c r="H39" s="221"/>
      <c r="I39" s="221"/>
    </row>
    <row r="40" spans="1:9" ht="5.25" customHeight="1">
      <c r="A40" s="220"/>
      <c r="B40" s="275"/>
      <c r="C40" s="420"/>
      <c r="D40" s="281"/>
      <c r="E40" s="281"/>
      <c r="F40" s="281"/>
      <c r="G40" s="281"/>
      <c r="H40" s="221"/>
      <c r="I40" s="221"/>
    </row>
    <row r="41" spans="1:9" ht="16.5" customHeight="1">
      <c r="A41" s="220"/>
      <c r="B41" s="304" t="s">
        <v>259</v>
      </c>
      <c r="C41" s="420"/>
      <c r="D41" s="281"/>
      <c r="E41" s="281"/>
      <c r="F41" s="281"/>
      <c r="G41" s="281"/>
      <c r="H41" s="221"/>
      <c r="I41" s="221"/>
    </row>
    <row r="42" spans="1:9" ht="13.5" customHeight="1">
      <c r="A42" s="220"/>
      <c r="B42" s="279" t="s">
        <v>260</v>
      </c>
      <c r="C42" s="420"/>
      <c r="D42" s="281"/>
      <c r="E42" s="281"/>
      <c r="F42" s="281"/>
      <c r="G42" s="281"/>
      <c r="H42" s="221"/>
      <c r="I42" s="221"/>
    </row>
    <row r="43" spans="1:9" ht="15.75" customHeight="1">
      <c r="A43" s="220"/>
      <c r="B43" s="294" t="s">
        <v>261</v>
      </c>
      <c r="C43" s="420">
        <v>6216</v>
      </c>
      <c r="D43" s="281">
        <v>6317</v>
      </c>
      <c r="E43" s="281">
        <v>5576</v>
      </c>
      <c r="F43" s="281">
        <v>5867</v>
      </c>
      <c r="G43" s="281">
        <v>4322</v>
      </c>
      <c r="H43" s="221"/>
      <c r="I43" s="221"/>
    </row>
    <row r="44" spans="1:9" ht="15.75" customHeight="1">
      <c r="A44" s="220"/>
      <c r="B44" s="275" t="s">
        <v>214</v>
      </c>
      <c r="C44" s="420">
        <v>29</v>
      </c>
      <c r="D44" s="418"/>
      <c r="E44" s="418"/>
      <c r="F44" s="281"/>
      <c r="G44" s="281"/>
      <c r="H44" s="468"/>
      <c r="I44" s="221"/>
    </row>
    <row r="45" spans="1:9" ht="18" customHeight="1">
      <c r="A45" s="220"/>
      <c r="B45" s="294" t="s">
        <v>216</v>
      </c>
      <c r="C45" s="420">
        <v>196</v>
      </c>
      <c r="D45" s="281">
        <v>214</v>
      </c>
      <c r="E45" s="281">
        <v>237</v>
      </c>
      <c r="F45" s="281">
        <v>248</v>
      </c>
      <c r="G45" s="281">
        <v>294</v>
      </c>
      <c r="H45" s="468"/>
      <c r="I45" s="221"/>
    </row>
    <row r="46" spans="1:9">
      <c r="A46" s="220"/>
      <c r="B46" s="305" t="s">
        <v>215</v>
      </c>
      <c r="C46" s="420">
        <v>748</v>
      </c>
      <c r="D46" s="281">
        <v>787</v>
      </c>
      <c r="E46" s="281">
        <v>828</v>
      </c>
      <c r="F46" s="281">
        <v>729</v>
      </c>
      <c r="G46" s="281">
        <v>797</v>
      </c>
      <c r="H46" s="468"/>
      <c r="I46" s="221"/>
    </row>
    <row r="47" spans="1:9" ht="17.25" customHeight="1">
      <c r="A47" s="220"/>
      <c r="B47" s="305" t="s">
        <v>400</v>
      </c>
      <c r="C47" s="420">
        <v>36</v>
      </c>
      <c r="D47" s="281">
        <v>19</v>
      </c>
      <c r="E47" s="827">
        <v>335</v>
      </c>
      <c r="F47" s="827">
        <v>370</v>
      </c>
      <c r="G47" s="827">
        <v>129</v>
      </c>
      <c r="H47" s="468"/>
      <c r="I47" s="221"/>
    </row>
    <row r="48" spans="1:9" ht="17.25" customHeight="1">
      <c r="A48" s="220"/>
      <c r="B48" s="294" t="s">
        <v>262</v>
      </c>
      <c r="C48" s="420">
        <v>154</v>
      </c>
      <c r="D48" s="281">
        <v>328</v>
      </c>
      <c r="E48" s="827"/>
      <c r="F48" s="827"/>
      <c r="G48" s="827"/>
      <c r="H48" s="468"/>
      <c r="I48" s="221"/>
    </row>
    <row r="49" spans="1:9" ht="16.5" customHeight="1">
      <c r="A49" s="220"/>
      <c r="B49" s="277" t="s">
        <v>263</v>
      </c>
      <c r="C49" s="287">
        <f>SUM(C43:C48)</f>
        <v>7379</v>
      </c>
      <c r="D49" s="288">
        <f>SUM(D43:D48)</f>
        <v>7665</v>
      </c>
      <c r="E49" s="288">
        <f>SUM(E43:E47)</f>
        <v>6976</v>
      </c>
      <c r="F49" s="288">
        <f>SUM(F43:F47)</f>
        <v>7214</v>
      </c>
      <c r="G49" s="288">
        <f>SUM(G43:G47)</f>
        <v>5542</v>
      </c>
      <c r="H49" s="221"/>
      <c r="I49" s="221"/>
    </row>
    <row r="50" spans="1:9" ht="15" customHeight="1">
      <c r="A50" s="220"/>
      <c r="B50" s="279" t="s">
        <v>264</v>
      </c>
      <c r="C50" s="420"/>
      <c r="D50" s="281"/>
      <c r="E50" s="281"/>
      <c r="F50" s="281"/>
      <c r="G50" s="281"/>
      <c r="H50" s="221"/>
      <c r="I50" s="221"/>
    </row>
    <row r="51" spans="1:9" ht="15" customHeight="1">
      <c r="A51" s="220"/>
      <c r="B51" s="305" t="s">
        <v>215</v>
      </c>
      <c r="C51" s="420">
        <v>91</v>
      </c>
      <c r="D51" s="281">
        <v>67</v>
      </c>
      <c r="E51" s="281"/>
      <c r="F51" s="281"/>
      <c r="G51" s="281"/>
      <c r="H51" s="221"/>
      <c r="I51" s="221"/>
    </row>
    <row r="52" spans="1:9" ht="16.5" customHeight="1">
      <c r="A52" s="220"/>
      <c r="B52" s="275" t="s">
        <v>265</v>
      </c>
      <c r="C52" s="420">
        <v>4691</v>
      </c>
      <c r="D52" s="281">
        <v>3682</v>
      </c>
      <c r="E52" s="281">
        <v>4105</v>
      </c>
      <c r="F52" s="281">
        <v>5524</v>
      </c>
      <c r="G52" s="281">
        <v>2894</v>
      </c>
      <c r="H52" s="468"/>
      <c r="I52" s="221"/>
    </row>
    <row r="53" spans="1:9" ht="16.5" customHeight="1">
      <c r="A53" s="220"/>
      <c r="B53" s="275" t="s">
        <v>403</v>
      </c>
      <c r="C53" s="420">
        <v>691</v>
      </c>
      <c r="D53" s="281">
        <v>767</v>
      </c>
      <c r="E53" s="827">
        <v>2070</v>
      </c>
      <c r="F53" s="827">
        <v>3006</v>
      </c>
      <c r="G53" s="827">
        <v>4487</v>
      </c>
      <c r="H53" s="468"/>
      <c r="I53" s="221"/>
    </row>
    <row r="54" spans="1:9" ht="16.5" customHeight="1">
      <c r="A54" s="220"/>
      <c r="B54" s="275" t="s">
        <v>266</v>
      </c>
      <c r="C54" s="420">
        <v>960</v>
      </c>
      <c r="D54" s="281">
        <v>624</v>
      </c>
      <c r="E54" s="827"/>
      <c r="F54" s="827"/>
      <c r="G54" s="827"/>
      <c r="H54" s="468"/>
      <c r="I54" s="221"/>
    </row>
    <row r="55" spans="1:9" ht="16.5" customHeight="1">
      <c r="A55" s="220"/>
      <c r="B55" s="275" t="s">
        <v>267</v>
      </c>
      <c r="C55" s="420">
        <v>1044</v>
      </c>
      <c r="D55" s="281">
        <v>955</v>
      </c>
      <c r="E55" s="281">
        <v>775</v>
      </c>
      <c r="F55" s="281">
        <v>1022</v>
      </c>
      <c r="G55" s="281">
        <v>746</v>
      </c>
      <c r="H55" s="221"/>
      <c r="I55" s="221"/>
    </row>
    <row r="56" spans="1:9" ht="16.5" customHeight="1">
      <c r="A56" s="220"/>
      <c r="B56" s="275" t="s">
        <v>268</v>
      </c>
      <c r="C56" s="420">
        <v>37</v>
      </c>
      <c r="D56" s="281">
        <v>120</v>
      </c>
      <c r="E56" s="281">
        <v>70</v>
      </c>
      <c r="F56" s="281">
        <v>134</v>
      </c>
      <c r="G56" s="281">
        <v>21</v>
      </c>
      <c r="H56" s="468"/>
      <c r="I56" s="221"/>
    </row>
    <row r="57" spans="1:9" ht="15.75" customHeight="1">
      <c r="A57" s="220"/>
      <c r="B57" s="292" t="s">
        <v>269</v>
      </c>
      <c r="C57" s="287">
        <f>SUM(C51:C56)</f>
        <v>7514</v>
      </c>
      <c r="D57" s="288">
        <f t="shared" ref="D57:G57" si="2">SUM(D51:D56)</f>
        <v>6215</v>
      </c>
      <c r="E57" s="288">
        <f t="shared" si="2"/>
        <v>7020</v>
      </c>
      <c r="F57" s="288">
        <f t="shared" si="2"/>
        <v>9686</v>
      </c>
      <c r="G57" s="288">
        <f t="shared" si="2"/>
        <v>8148</v>
      </c>
      <c r="H57" s="221"/>
      <c r="I57" s="221"/>
    </row>
    <row r="58" spans="1:9" ht="15.75" customHeight="1">
      <c r="A58" s="220"/>
      <c r="B58" s="301" t="s">
        <v>270</v>
      </c>
      <c r="C58" s="302">
        <f>C49+C57</f>
        <v>14893</v>
      </c>
      <c r="D58" s="303">
        <f>D49+D57</f>
        <v>13880</v>
      </c>
      <c r="E58" s="303">
        <f>E49+E57</f>
        <v>13996</v>
      </c>
      <c r="F58" s="303">
        <f>F49+F57</f>
        <v>16900</v>
      </c>
      <c r="G58" s="303">
        <f>G49+G57</f>
        <v>13690</v>
      </c>
      <c r="H58" s="221"/>
      <c r="I58" s="221"/>
    </row>
    <row r="59" spans="1:9" ht="3" customHeight="1">
      <c r="A59" s="220"/>
      <c r="B59" s="277"/>
      <c r="C59" s="421"/>
      <c r="D59" s="306"/>
      <c r="E59" s="306"/>
      <c r="F59" s="306"/>
      <c r="G59" s="306"/>
      <c r="H59" s="221"/>
      <c r="I59" s="221"/>
    </row>
    <row r="60" spans="1:9" ht="28.5" customHeight="1">
      <c r="A60" s="220"/>
      <c r="B60" s="282" t="s">
        <v>271</v>
      </c>
      <c r="C60" s="420"/>
      <c r="D60" s="281">
        <v>11</v>
      </c>
      <c r="E60" s="281"/>
      <c r="F60" s="281"/>
      <c r="G60" s="281">
        <v>15</v>
      </c>
      <c r="H60" s="221"/>
      <c r="I60" s="221"/>
    </row>
    <row r="61" spans="1:9" ht="4.5" customHeight="1" thickBot="1">
      <c r="A61" s="220"/>
      <c r="B61" s="277"/>
      <c r="C61" s="421"/>
      <c r="D61" s="306"/>
      <c r="E61" s="306"/>
      <c r="F61" s="306"/>
      <c r="G61" s="306"/>
      <c r="H61" s="221"/>
      <c r="I61" s="221"/>
    </row>
    <row r="62" spans="1:9" ht="16.5" thickBot="1">
      <c r="A62" s="220"/>
      <c r="B62" s="295" t="s">
        <v>272</v>
      </c>
      <c r="C62" s="296">
        <f>C39+C58+C60</f>
        <v>21383</v>
      </c>
      <c r="D62" s="297">
        <f>D39+D58+D60</f>
        <v>19983</v>
      </c>
      <c r="E62" s="297">
        <f>E39+E58</f>
        <v>18798</v>
      </c>
      <c r="F62" s="297">
        <f>F39+F58+F60</f>
        <v>21367</v>
      </c>
      <c r="G62" s="297">
        <f>G39+G58+G60</f>
        <v>18008</v>
      </c>
      <c r="H62" s="221"/>
      <c r="I62" s="221"/>
    </row>
    <row r="63" spans="1:9" ht="3" customHeight="1">
      <c r="A63" s="220"/>
      <c r="B63" s="244"/>
      <c r="C63" s="244"/>
      <c r="D63" s="244"/>
      <c r="E63" s="244"/>
      <c r="F63" s="244"/>
      <c r="G63" s="244"/>
      <c r="H63" s="221"/>
      <c r="I63" s="221"/>
    </row>
    <row r="64" spans="1:9" ht="15.75" customHeight="1">
      <c r="A64" s="221"/>
      <c r="B64" s="828" t="s">
        <v>273</v>
      </c>
      <c r="C64" s="828"/>
      <c r="D64" s="828"/>
      <c r="E64" s="828"/>
      <c r="F64" s="828"/>
      <c r="G64" s="828"/>
      <c r="H64" s="221"/>
      <c r="I64" s="221"/>
    </row>
    <row r="65" spans="1:9" ht="15.75" customHeight="1">
      <c r="A65" s="221"/>
      <c r="B65" s="828" t="s">
        <v>401</v>
      </c>
      <c r="C65" s="828"/>
      <c r="D65" s="828"/>
      <c r="E65" s="828"/>
      <c r="F65" s="828"/>
      <c r="G65" s="828"/>
      <c r="H65" s="221"/>
      <c r="I65" s="221"/>
    </row>
    <row r="66" spans="1:9" ht="23.25" customHeight="1">
      <c r="A66" s="221"/>
      <c r="B66" s="221"/>
      <c r="C66" s="221"/>
      <c r="D66" s="221"/>
      <c r="E66" s="469"/>
      <c r="F66" s="469"/>
      <c r="G66" s="221"/>
      <c r="H66" s="221"/>
      <c r="I66" s="221"/>
    </row>
    <row r="67" spans="1:9">
      <c r="A67" s="221"/>
      <c r="B67" s="221"/>
      <c r="C67" s="221"/>
      <c r="D67" s="221"/>
      <c r="E67" s="469"/>
      <c r="F67" s="469"/>
      <c r="G67" s="221"/>
      <c r="H67" s="221"/>
      <c r="I67" s="221"/>
    </row>
    <row r="68" spans="1:9" ht="10.5" customHeight="1">
      <c r="A68" s="221"/>
      <c r="B68" s="221"/>
      <c r="C68" s="221"/>
      <c r="D68" s="221"/>
      <c r="E68" s="469"/>
      <c r="F68" s="469"/>
      <c r="G68" s="221"/>
      <c r="H68" s="221"/>
      <c r="I68" s="221"/>
    </row>
    <row r="69" spans="1:9">
      <c r="A69" s="221"/>
      <c r="B69" s="221"/>
      <c r="C69" s="221"/>
      <c r="D69" s="221"/>
      <c r="E69" s="221"/>
      <c r="F69" s="221"/>
      <c r="G69" s="469"/>
      <c r="H69" s="221"/>
      <c r="I69" s="221"/>
    </row>
    <row r="70" spans="1:9">
      <c r="A70" s="221"/>
      <c r="B70" s="221"/>
      <c r="C70" s="221"/>
      <c r="D70" s="221"/>
      <c r="E70" s="221"/>
      <c r="F70" s="221"/>
      <c r="G70" s="221"/>
      <c r="H70" s="221"/>
      <c r="I70" s="221"/>
    </row>
    <row r="71" spans="1:9">
      <c r="A71" s="221"/>
      <c r="B71" s="221"/>
      <c r="C71" s="221"/>
      <c r="D71" s="221"/>
      <c r="E71" s="221"/>
      <c r="F71" s="221"/>
      <c r="G71" s="221"/>
      <c r="H71" s="221"/>
      <c r="I71" s="221"/>
    </row>
    <row r="72" spans="1:9">
      <c r="A72" s="221"/>
      <c r="B72" s="221"/>
      <c r="C72" s="221"/>
      <c r="D72" s="221"/>
      <c r="E72" s="221"/>
      <c r="F72" s="221"/>
      <c r="G72" s="221"/>
      <c r="H72" s="221"/>
      <c r="I72" s="221"/>
    </row>
    <row r="73" spans="1:9">
      <c r="A73" s="221"/>
      <c r="B73" s="221"/>
      <c r="C73" s="221"/>
      <c r="D73" s="221"/>
      <c r="E73" s="221"/>
      <c r="F73" s="221"/>
      <c r="G73" s="221"/>
      <c r="H73" s="221"/>
      <c r="I73" s="221"/>
    </row>
    <row r="74" spans="1:9" ht="16.5" customHeight="1">
      <c r="A74" s="221"/>
      <c r="B74" s="221"/>
      <c r="C74" s="221"/>
      <c r="D74" s="221"/>
      <c r="E74" s="221"/>
      <c r="F74" s="221"/>
      <c r="G74" s="221"/>
      <c r="H74" s="221"/>
      <c r="I74" s="221"/>
    </row>
    <row r="75" spans="1:9">
      <c r="A75" s="221"/>
      <c r="B75" s="221"/>
      <c r="C75" s="221"/>
      <c r="D75" s="221"/>
      <c r="E75" s="221"/>
      <c r="F75" s="221"/>
      <c r="G75" s="221"/>
      <c r="H75" s="221"/>
      <c r="I75" s="221"/>
    </row>
    <row r="76" spans="1:9">
      <c r="A76" s="221"/>
      <c r="B76" s="221"/>
      <c r="C76" s="221"/>
      <c r="D76" s="221"/>
      <c r="E76" s="221"/>
      <c r="F76" s="221"/>
      <c r="G76" s="221"/>
      <c r="H76" s="221"/>
      <c r="I76" s="221"/>
    </row>
    <row r="77" spans="1:9">
      <c r="A77" s="221"/>
      <c r="B77" s="221"/>
      <c r="C77" s="221"/>
      <c r="D77" s="221"/>
      <c r="E77" s="221"/>
      <c r="F77" s="221"/>
      <c r="G77" s="221"/>
      <c r="H77" s="221"/>
      <c r="I77" s="221"/>
    </row>
    <row r="78" spans="1:9">
      <c r="A78" s="221"/>
      <c r="B78" s="221"/>
      <c r="C78" s="221"/>
      <c r="D78" s="221"/>
      <c r="E78" s="221"/>
      <c r="F78" s="221"/>
      <c r="G78" s="221"/>
      <c r="H78" s="221"/>
      <c r="I78" s="221"/>
    </row>
    <row r="79" spans="1:9">
      <c r="A79" s="221"/>
      <c r="B79" s="221"/>
      <c r="C79" s="221"/>
      <c r="D79" s="221"/>
      <c r="E79" s="221"/>
      <c r="F79" s="221"/>
      <c r="G79" s="221"/>
      <c r="H79" s="221"/>
      <c r="I79" s="221"/>
    </row>
    <row r="80" spans="1:9">
      <c r="A80" s="221"/>
      <c r="B80" s="221"/>
      <c r="C80" s="221"/>
      <c r="D80" s="221"/>
      <c r="E80" s="221"/>
      <c r="F80" s="221"/>
      <c r="G80" s="221"/>
      <c r="H80" s="221"/>
      <c r="I80" s="221"/>
    </row>
    <row r="81" spans="1:9">
      <c r="A81" s="221"/>
      <c r="B81" s="221"/>
      <c r="C81" s="221"/>
      <c r="D81" s="221"/>
      <c r="E81" s="221"/>
      <c r="F81" s="221"/>
      <c r="G81" s="221"/>
      <c r="H81" s="221"/>
      <c r="I81" s="221"/>
    </row>
    <row r="82" spans="1:9">
      <c r="A82" s="221"/>
      <c r="B82" s="221"/>
      <c r="C82" s="221"/>
      <c r="D82" s="221"/>
      <c r="E82" s="221"/>
      <c r="F82" s="221"/>
      <c r="G82" s="221"/>
      <c r="H82" s="221"/>
      <c r="I82" s="221"/>
    </row>
    <row r="83" spans="1:9">
      <c r="A83" s="221"/>
      <c r="B83" s="221"/>
      <c r="C83" s="221"/>
      <c r="D83" s="221"/>
      <c r="E83" s="221"/>
      <c r="F83" s="221"/>
      <c r="G83" s="221"/>
      <c r="H83" s="221"/>
      <c r="I83" s="221"/>
    </row>
    <row r="84" spans="1:9">
      <c r="A84" s="221"/>
      <c r="B84" s="221"/>
      <c r="C84" s="221"/>
      <c r="D84" s="221"/>
      <c r="E84" s="221"/>
      <c r="F84" s="221"/>
      <c r="G84" s="221"/>
      <c r="H84" s="221"/>
      <c r="I84" s="221"/>
    </row>
    <row r="85" spans="1:9">
      <c r="A85" s="221"/>
      <c r="B85" s="221"/>
      <c r="C85" s="221"/>
      <c r="D85" s="221"/>
      <c r="E85" s="221"/>
      <c r="F85" s="221"/>
      <c r="G85" s="221"/>
      <c r="H85" s="221"/>
      <c r="I85" s="221"/>
    </row>
    <row r="86" spans="1:9">
      <c r="A86" s="221"/>
      <c r="B86" s="221"/>
      <c r="C86" s="221"/>
      <c r="D86" s="221"/>
      <c r="E86" s="221"/>
      <c r="F86" s="221"/>
      <c r="G86" s="221"/>
      <c r="H86" s="221"/>
      <c r="I86" s="221"/>
    </row>
    <row r="87" spans="1:9">
      <c r="A87" s="221"/>
      <c r="B87" s="221"/>
      <c r="C87" s="221"/>
      <c r="D87" s="221"/>
      <c r="E87" s="221"/>
      <c r="F87" s="221"/>
      <c r="G87" s="221"/>
      <c r="H87" s="221"/>
      <c r="I87" s="221"/>
    </row>
    <row r="88" spans="1:9">
      <c r="A88" s="221"/>
      <c r="B88" s="221"/>
      <c r="C88" s="221"/>
      <c r="D88" s="221"/>
      <c r="E88" s="221"/>
      <c r="F88" s="221"/>
      <c r="G88" s="221"/>
      <c r="H88" s="221"/>
      <c r="I88" s="221"/>
    </row>
    <row r="89" spans="1:9">
      <c r="A89" s="221"/>
      <c r="B89" s="221"/>
      <c r="C89" s="221"/>
      <c r="D89" s="221"/>
      <c r="E89" s="221"/>
      <c r="F89" s="221"/>
      <c r="G89" s="221"/>
      <c r="H89" s="221"/>
      <c r="I89" s="221"/>
    </row>
    <row r="90" spans="1:9">
      <c r="A90" s="221"/>
      <c r="B90" s="221"/>
      <c r="C90" s="221"/>
      <c r="D90" s="221"/>
      <c r="E90" s="221"/>
      <c r="F90" s="221"/>
      <c r="G90" s="221"/>
      <c r="H90" s="221"/>
      <c r="I90" s="221"/>
    </row>
    <row r="91" spans="1:9">
      <c r="A91" s="221"/>
      <c r="B91" s="221"/>
      <c r="C91" s="221"/>
      <c r="D91" s="221"/>
      <c r="E91" s="221"/>
      <c r="F91" s="221"/>
      <c r="G91" s="221"/>
      <c r="H91" s="221"/>
      <c r="I91" s="221"/>
    </row>
    <row r="92" spans="1:9">
      <c r="A92" s="221"/>
      <c r="B92" s="221"/>
      <c r="C92" s="221"/>
      <c r="D92" s="221"/>
      <c r="E92" s="221"/>
      <c r="F92" s="221"/>
      <c r="G92" s="221"/>
      <c r="H92" s="221"/>
      <c r="I92" s="221"/>
    </row>
    <row r="93" spans="1:9">
      <c r="A93" s="221"/>
      <c r="B93" s="221"/>
      <c r="C93" s="221"/>
      <c r="D93" s="221"/>
      <c r="E93" s="221"/>
      <c r="F93" s="221"/>
      <c r="G93" s="221"/>
      <c r="H93" s="221"/>
      <c r="I93" s="221"/>
    </row>
    <row r="94" spans="1:9">
      <c r="A94" s="221"/>
      <c r="B94" s="221"/>
      <c r="C94" s="221"/>
      <c r="D94" s="221"/>
      <c r="E94" s="221"/>
      <c r="F94" s="221"/>
      <c r="G94" s="221"/>
      <c r="H94" s="221"/>
      <c r="I94" s="221"/>
    </row>
    <row r="95" spans="1:9">
      <c r="A95" s="221"/>
      <c r="B95" s="221"/>
      <c r="C95" s="221"/>
      <c r="D95" s="221"/>
      <c r="E95" s="221"/>
      <c r="F95" s="221"/>
      <c r="G95" s="221"/>
      <c r="H95" s="221"/>
      <c r="I95" s="221"/>
    </row>
    <row r="96" spans="1:9">
      <c r="A96" s="221"/>
      <c r="B96" s="221"/>
      <c r="C96" s="221"/>
      <c r="D96" s="221"/>
      <c r="E96" s="221"/>
      <c r="F96" s="221"/>
      <c r="G96" s="221"/>
      <c r="H96" s="221"/>
      <c r="I96" s="221"/>
    </row>
    <row r="97" spans="1:9">
      <c r="A97" s="221"/>
      <c r="B97" s="221"/>
      <c r="C97" s="221"/>
      <c r="D97" s="221"/>
      <c r="E97" s="221"/>
      <c r="F97" s="221"/>
      <c r="G97" s="221"/>
      <c r="H97" s="221"/>
      <c r="I97" s="221"/>
    </row>
    <row r="98" spans="1:9">
      <c r="A98" s="221"/>
      <c r="B98" s="221"/>
      <c r="C98" s="221"/>
      <c r="D98" s="221"/>
      <c r="E98" s="221"/>
      <c r="F98" s="221"/>
      <c r="G98" s="221"/>
      <c r="H98" s="221"/>
      <c r="I98" s="221"/>
    </row>
    <row r="99" spans="1:9">
      <c r="A99" s="221"/>
      <c r="B99" s="221"/>
      <c r="C99" s="221"/>
      <c r="D99" s="221"/>
      <c r="E99" s="221"/>
      <c r="F99" s="221"/>
      <c r="G99" s="221"/>
      <c r="H99" s="221"/>
      <c r="I99" s="221"/>
    </row>
    <row r="100" spans="1:9">
      <c r="A100" s="221"/>
      <c r="B100" s="221"/>
      <c r="C100" s="221"/>
      <c r="D100" s="221"/>
      <c r="E100" s="221"/>
      <c r="F100" s="221"/>
      <c r="G100" s="221"/>
      <c r="H100" s="221"/>
      <c r="I100" s="221"/>
    </row>
    <row r="101" spans="1:9">
      <c r="A101" s="221"/>
      <c r="B101" s="221"/>
      <c r="C101" s="221"/>
      <c r="D101" s="221"/>
      <c r="E101" s="221"/>
      <c r="F101" s="221"/>
      <c r="G101" s="221"/>
      <c r="H101" s="221"/>
      <c r="I101" s="221"/>
    </row>
    <row r="102" spans="1:9">
      <c r="A102" s="221"/>
      <c r="B102" s="221"/>
      <c r="C102" s="221"/>
      <c r="D102" s="221"/>
      <c r="E102" s="221"/>
      <c r="F102" s="221"/>
      <c r="G102" s="221"/>
      <c r="H102" s="221"/>
      <c r="I102" s="221"/>
    </row>
    <row r="103" spans="1:9">
      <c r="A103" s="221"/>
      <c r="B103" s="221"/>
      <c r="C103" s="221"/>
      <c r="D103" s="221"/>
      <c r="E103" s="221"/>
      <c r="F103" s="221"/>
      <c r="G103" s="221"/>
      <c r="H103" s="221"/>
      <c r="I103" s="221"/>
    </row>
    <row r="104" spans="1:9">
      <c r="A104" s="221"/>
      <c r="B104" s="221"/>
      <c r="C104" s="221"/>
      <c r="D104" s="221"/>
      <c r="E104" s="221"/>
      <c r="F104" s="221"/>
      <c r="G104" s="221"/>
      <c r="H104" s="221"/>
      <c r="I104" s="221"/>
    </row>
    <row r="105" spans="1:9">
      <c r="A105" s="221"/>
      <c r="B105" s="221"/>
      <c r="C105" s="221"/>
      <c r="D105" s="221"/>
      <c r="E105" s="221"/>
      <c r="F105" s="221"/>
      <c r="G105" s="221"/>
      <c r="H105" s="221"/>
      <c r="I105" s="221"/>
    </row>
    <row r="106" spans="1:9">
      <c r="A106" s="221"/>
      <c r="B106" s="221"/>
      <c r="C106" s="221"/>
      <c r="D106" s="221"/>
      <c r="E106" s="221"/>
      <c r="F106" s="221"/>
      <c r="G106" s="221"/>
      <c r="H106" s="221"/>
      <c r="I106" s="221"/>
    </row>
    <row r="107" spans="1:9">
      <c r="A107" s="221"/>
      <c r="B107" s="221"/>
      <c r="C107" s="221"/>
      <c r="D107" s="221"/>
      <c r="E107" s="221"/>
      <c r="F107" s="221"/>
      <c r="G107" s="221"/>
      <c r="H107" s="221"/>
      <c r="I107" s="221"/>
    </row>
    <row r="108" spans="1:9">
      <c r="A108" s="221"/>
      <c r="B108" s="221"/>
      <c r="C108" s="221"/>
      <c r="D108" s="221"/>
      <c r="E108" s="221"/>
      <c r="F108" s="221"/>
      <c r="G108" s="221"/>
      <c r="H108" s="221"/>
      <c r="I108" s="221"/>
    </row>
    <row r="109" spans="1:9">
      <c r="A109" s="221"/>
      <c r="B109" s="221"/>
      <c r="C109" s="221"/>
      <c r="D109" s="221"/>
      <c r="E109" s="221"/>
      <c r="F109" s="221"/>
      <c r="G109" s="221"/>
      <c r="H109" s="221"/>
      <c r="I109" s="221"/>
    </row>
    <row r="110" spans="1:9">
      <c r="A110" s="221"/>
      <c r="B110" s="221"/>
      <c r="C110" s="221"/>
      <c r="D110" s="221"/>
      <c r="E110" s="221"/>
      <c r="F110" s="221"/>
      <c r="G110" s="221"/>
      <c r="H110" s="221"/>
      <c r="I110" s="221"/>
    </row>
    <row r="111" spans="1:9">
      <c r="A111" s="221"/>
      <c r="B111" s="221"/>
      <c r="C111" s="221"/>
      <c r="D111" s="221"/>
      <c r="E111" s="221"/>
      <c r="F111" s="221"/>
      <c r="G111" s="221"/>
      <c r="H111" s="221"/>
      <c r="I111" s="221"/>
    </row>
    <row r="112" spans="1:9">
      <c r="A112" s="221"/>
      <c r="B112" s="221"/>
      <c r="C112" s="221"/>
      <c r="D112" s="221"/>
      <c r="E112" s="221"/>
      <c r="F112" s="221"/>
      <c r="G112" s="221"/>
      <c r="H112" s="221"/>
      <c r="I112" s="221"/>
    </row>
    <row r="113" spans="1:9">
      <c r="A113" s="221"/>
      <c r="B113" s="221"/>
      <c r="C113" s="221"/>
      <c r="D113" s="221"/>
      <c r="E113" s="221"/>
      <c r="F113" s="221"/>
      <c r="G113" s="221"/>
      <c r="H113" s="221"/>
      <c r="I113" s="221"/>
    </row>
    <row r="114" spans="1:9">
      <c r="A114" s="221"/>
      <c r="B114" s="221"/>
      <c r="C114" s="221"/>
      <c r="D114" s="221"/>
      <c r="E114" s="221"/>
      <c r="F114" s="221"/>
      <c r="G114" s="221"/>
      <c r="H114" s="221"/>
      <c r="I114" s="221"/>
    </row>
    <row r="115" spans="1:9">
      <c r="A115" s="221"/>
      <c r="B115" s="221"/>
      <c r="C115" s="221"/>
      <c r="D115" s="221"/>
      <c r="E115" s="221"/>
      <c r="F115" s="221"/>
      <c r="G115" s="221"/>
      <c r="H115" s="221"/>
      <c r="I115" s="221"/>
    </row>
    <row r="116" spans="1:9">
      <c r="A116" s="221"/>
      <c r="B116" s="221"/>
      <c r="C116" s="221"/>
      <c r="D116" s="221"/>
      <c r="E116" s="221"/>
      <c r="F116" s="221"/>
      <c r="G116" s="221"/>
      <c r="H116" s="221"/>
      <c r="I116" s="221"/>
    </row>
    <row r="117" spans="1:9">
      <c r="A117" s="221"/>
      <c r="B117" s="221"/>
      <c r="C117" s="221"/>
      <c r="D117" s="221"/>
      <c r="E117" s="221"/>
      <c r="F117" s="221"/>
      <c r="G117" s="221"/>
      <c r="H117" s="221"/>
      <c r="I117" s="221"/>
    </row>
    <row r="118" spans="1:9">
      <c r="A118" s="221"/>
      <c r="B118" s="221"/>
      <c r="C118" s="221"/>
      <c r="D118" s="221"/>
      <c r="E118" s="221"/>
      <c r="F118" s="221"/>
      <c r="G118" s="221"/>
      <c r="H118" s="221"/>
      <c r="I118" s="221"/>
    </row>
    <row r="119" spans="1:9">
      <c r="A119" s="221"/>
      <c r="B119" s="221"/>
      <c r="C119" s="221"/>
      <c r="D119" s="221"/>
      <c r="E119" s="221"/>
      <c r="F119" s="221"/>
      <c r="G119" s="221"/>
      <c r="H119" s="221"/>
      <c r="I119" s="221"/>
    </row>
    <row r="120" spans="1:9">
      <c r="A120" s="221"/>
      <c r="B120" s="221"/>
      <c r="C120" s="221"/>
      <c r="D120" s="221"/>
      <c r="E120" s="221"/>
      <c r="F120" s="221"/>
      <c r="G120" s="221"/>
      <c r="H120" s="221"/>
      <c r="I120" s="221"/>
    </row>
    <row r="121" spans="1:9">
      <c r="A121" s="221"/>
      <c r="B121" s="221"/>
      <c r="C121" s="221"/>
      <c r="D121" s="221"/>
      <c r="E121" s="221"/>
      <c r="F121" s="221"/>
      <c r="G121" s="221"/>
      <c r="H121" s="221"/>
      <c r="I121" s="221"/>
    </row>
    <row r="122" spans="1:9">
      <c r="A122" s="221"/>
      <c r="B122" s="221"/>
      <c r="C122" s="221"/>
      <c r="D122" s="221"/>
      <c r="E122" s="221"/>
      <c r="F122" s="221"/>
      <c r="G122" s="221"/>
      <c r="H122" s="221"/>
      <c r="I122" s="221"/>
    </row>
    <row r="123" spans="1:9">
      <c r="A123" s="221"/>
      <c r="B123" s="221"/>
      <c r="C123" s="221"/>
      <c r="D123" s="221"/>
      <c r="E123" s="221"/>
      <c r="F123" s="221"/>
      <c r="G123" s="221"/>
      <c r="H123" s="221"/>
      <c r="I123" s="221"/>
    </row>
    <row r="124" spans="1:9">
      <c r="A124" s="221"/>
      <c r="B124" s="221"/>
      <c r="C124" s="221"/>
      <c r="D124" s="221"/>
      <c r="E124" s="221"/>
      <c r="F124" s="221"/>
      <c r="G124" s="221"/>
      <c r="H124" s="221"/>
      <c r="I124" s="221"/>
    </row>
    <row r="125" spans="1:9">
      <c r="A125" s="221"/>
      <c r="B125" s="221"/>
      <c r="C125" s="221"/>
      <c r="D125" s="221"/>
      <c r="E125" s="221"/>
      <c r="F125" s="221"/>
      <c r="G125" s="221"/>
      <c r="H125" s="221"/>
      <c r="I125" s="221"/>
    </row>
    <row r="126" spans="1:9">
      <c r="A126" s="221"/>
      <c r="B126" s="221"/>
      <c r="C126" s="221"/>
      <c r="D126" s="221"/>
      <c r="E126" s="221"/>
      <c r="F126" s="221"/>
      <c r="G126" s="221"/>
      <c r="H126" s="221"/>
      <c r="I126" s="221"/>
    </row>
    <row r="127" spans="1:9">
      <c r="A127" s="221"/>
      <c r="B127" s="221"/>
      <c r="C127" s="221"/>
      <c r="D127" s="221"/>
      <c r="E127" s="221"/>
      <c r="F127" s="221"/>
      <c r="G127" s="221"/>
      <c r="H127" s="221"/>
      <c r="I127" s="221"/>
    </row>
    <row r="128" spans="1:9">
      <c r="A128" s="221"/>
      <c r="B128" s="221"/>
      <c r="C128" s="221"/>
      <c r="D128" s="221"/>
      <c r="E128" s="221"/>
      <c r="F128" s="221"/>
      <c r="G128" s="221"/>
      <c r="H128" s="221"/>
      <c r="I128" s="221"/>
    </row>
    <row r="129" spans="1:9">
      <c r="A129" s="221"/>
      <c r="B129" s="221"/>
      <c r="C129" s="221"/>
      <c r="D129" s="221"/>
      <c r="E129" s="221"/>
      <c r="F129" s="221"/>
      <c r="G129" s="221"/>
      <c r="H129" s="221"/>
      <c r="I129" s="221"/>
    </row>
    <row r="130" spans="1:9">
      <c r="A130" s="221"/>
      <c r="B130" s="221"/>
      <c r="C130" s="221"/>
      <c r="D130" s="221"/>
      <c r="E130" s="221"/>
      <c r="F130" s="221"/>
      <c r="G130" s="221"/>
      <c r="H130" s="221"/>
      <c r="I130" s="221"/>
    </row>
    <row r="131" spans="1:9">
      <c r="A131" s="221"/>
      <c r="B131" s="221"/>
      <c r="C131" s="221"/>
      <c r="D131" s="221"/>
      <c r="E131" s="221"/>
      <c r="F131" s="221"/>
      <c r="G131" s="221"/>
      <c r="H131" s="221"/>
      <c r="I131" s="221"/>
    </row>
    <row r="132" spans="1:9">
      <c r="A132" s="221"/>
      <c r="B132" s="221"/>
      <c r="C132" s="221"/>
      <c r="D132" s="221"/>
      <c r="E132" s="221"/>
      <c r="F132" s="221"/>
      <c r="G132" s="221"/>
      <c r="H132" s="221"/>
      <c r="I132" s="221"/>
    </row>
    <row r="133" spans="1:9">
      <c r="A133" s="221"/>
      <c r="B133" s="221"/>
      <c r="C133" s="221"/>
      <c r="D133" s="221"/>
      <c r="E133" s="221"/>
      <c r="F133" s="221"/>
      <c r="G133" s="221"/>
      <c r="H133" s="221"/>
      <c r="I133" s="221"/>
    </row>
    <row r="134" spans="1:9">
      <c r="A134" s="221"/>
      <c r="B134" s="221"/>
      <c r="C134" s="221"/>
      <c r="D134" s="221"/>
      <c r="E134" s="221"/>
      <c r="F134" s="221"/>
      <c r="G134" s="221"/>
      <c r="H134" s="221"/>
      <c r="I134" s="221"/>
    </row>
    <row r="135" spans="1:9">
      <c r="A135" s="221"/>
      <c r="B135" s="221"/>
      <c r="C135" s="221"/>
      <c r="D135" s="221"/>
      <c r="E135" s="221"/>
      <c r="F135" s="221"/>
      <c r="G135" s="221"/>
      <c r="H135" s="221"/>
      <c r="I135" s="221"/>
    </row>
    <row r="136" spans="1:9">
      <c r="A136" s="221"/>
      <c r="B136" s="221"/>
      <c r="C136" s="221"/>
      <c r="D136" s="221"/>
      <c r="E136" s="221"/>
      <c r="F136" s="221"/>
      <c r="G136" s="221"/>
      <c r="H136" s="221"/>
      <c r="I136" s="221"/>
    </row>
    <row r="137" spans="1:9">
      <c r="A137" s="221"/>
      <c r="B137" s="221"/>
      <c r="C137" s="221"/>
      <c r="D137" s="221"/>
      <c r="E137" s="221"/>
      <c r="F137" s="221"/>
      <c r="G137" s="221"/>
      <c r="H137" s="221"/>
      <c r="I137" s="221"/>
    </row>
    <row r="138" spans="1:9">
      <c r="A138" s="221"/>
      <c r="B138" s="221"/>
      <c r="C138" s="221"/>
      <c r="D138" s="221"/>
      <c r="E138" s="221"/>
      <c r="F138" s="221"/>
      <c r="G138" s="221"/>
      <c r="H138" s="221"/>
      <c r="I138" s="221"/>
    </row>
    <row r="139" spans="1:9">
      <c r="A139" s="221"/>
      <c r="B139" s="221"/>
      <c r="C139" s="221"/>
      <c r="D139" s="221"/>
      <c r="E139" s="221"/>
      <c r="F139" s="221"/>
      <c r="G139" s="221"/>
      <c r="H139" s="221"/>
      <c r="I139" s="221"/>
    </row>
    <row r="140" spans="1:9">
      <c r="A140" s="221"/>
      <c r="B140" s="221"/>
      <c r="C140" s="221"/>
      <c r="D140" s="221"/>
      <c r="E140" s="221"/>
      <c r="F140" s="221"/>
      <c r="G140" s="221"/>
      <c r="H140" s="221"/>
      <c r="I140" s="221"/>
    </row>
    <row r="141" spans="1:9">
      <c r="A141" s="221"/>
      <c r="B141" s="221"/>
      <c r="C141" s="221"/>
      <c r="D141" s="221"/>
      <c r="E141" s="221"/>
      <c r="F141" s="221"/>
      <c r="G141" s="221"/>
      <c r="H141" s="221"/>
      <c r="I141" s="221"/>
    </row>
    <row r="142" spans="1:9">
      <c r="A142" s="221"/>
      <c r="B142" s="221"/>
      <c r="C142" s="221"/>
      <c r="D142" s="221"/>
      <c r="E142" s="221"/>
      <c r="F142" s="221"/>
      <c r="G142" s="221"/>
      <c r="H142" s="221"/>
      <c r="I142" s="221"/>
    </row>
    <row r="143" spans="1:9">
      <c r="A143" s="221"/>
      <c r="B143" s="221"/>
      <c r="C143" s="221"/>
      <c r="D143" s="221"/>
      <c r="E143" s="221"/>
      <c r="F143" s="221"/>
      <c r="G143" s="221"/>
      <c r="H143" s="221"/>
      <c r="I143" s="221"/>
    </row>
    <row r="144" spans="1:9">
      <c r="A144" s="221"/>
      <c r="B144" s="221"/>
      <c r="C144" s="221"/>
      <c r="D144" s="221"/>
      <c r="E144" s="221"/>
      <c r="F144" s="221"/>
      <c r="G144" s="221"/>
      <c r="H144" s="221"/>
      <c r="I144" s="221"/>
    </row>
    <row r="145" spans="1:9">
      <c r="A145" s="221"/>
      <c r="B145" s="221"/>
      <c r="C145" s="221"/>
      <c r="D145" s="221"/>
      <c r="E145" s="221"/>
      <c r="F145" s="221"/>
      <c r="G145" s="221"/>
      <c r="H145" s="221"/>
      <c r="I145" s="221"/>
    </row>
    <row r="146" spans="1:9">
      <c r="A146" s="221"/>
      <c r="B146" s="221"/>
      <c r="C146" s="221"/>
      <c r="D146" s="221"/>
      <c r="E146" s="221"/>
      <c r="F146" s="221"/>
      <c r="G146" s="221"/>
      <c r="H146" s="221"/>
      <c r="I146" s="221"/>
    </row>
    <row r="147" spans="1:9">
      <c r="A147" s="221"/>
      <c r="B147" s="221"/>
      <c r="C147" s="221"/>
      <c r="D147" s="221"/>
      <c r="E147" s="221"/>
      <c r="F147" s="221"/>
      <c r="G147" s="221"/>
      <c r="H147" s="221"/>
      <c r="I147" s="221"/>
    </row>
    <row r="148" spans="1:9">
      <c r="A148" s="221"/>
      <c r="B148" s="221"/>
      <c r="C148" s="221"/>
      <c r="D148" s="221"/>
      <c r="E148" s="221"/>
      <c r="F148" s="221"/>
      <c r="G148" s="221"/>
      <c r="H148" s="221"/>
      <c r="I148" s="221"/>
    </row>
    <row r="149" spans="1:9">
      <c r="A149" s="221"/>
      <c r="B149" s="221"/>
      <c r="C149" s="221"/>
      <c r="D149" s="221"/>
      <c r="E149" s="221"/>
      <c r="F149" s="221"/>
      <c r="G149" s="221"/>
      <c r="H149" s="221"/>
      <c r="I149" s="221"/>
    </row>
    <row r="150" spans="1:9">
      <c r="A150" s="221"/>
      <c r="B150" s="221"/>
      <c r="C150" s="221"/>
      <c r="D150" s="221"/>
      <c r="E150" s="221"/>
      <c r="F150" s="221"/>
      <c r="G150" s="221"/>
      <c r="H150" s="221"/>
      <c r="I150" s="221"/>
    </row>
    <row r="151" spans="1:9">
      <c r="A151" s="221"/>
      <c r="B151" s="221"/>
      <c r="C151" s="221"/>
      <c r="D151" s="221"/>
      <c r="E151" s="221"/>
      <c r="F151" s="221"/>
      <c r="G151" s="221"/>
      <c r="H151" s="221"/>
      <c r="I151" s="221"/>
    </row>
    <row r="152" spans="1:9">
      <c r="A152" s="221"/>
      <c r="B152" s="221"/>
      <c r="C152" s="221"/>
      <c r="D152" s="221"/>
      <c r="E152" s="221"/>
      <c r="F152" s="221"/>
      <c r="G152" s="221"/>
      <c r="H152" s="221"/>
      <c r="I152" s="221"/>
    </row>
    <row r="153" spans="1:9">
      <c r="A153" s="221"/>
      <c r="B153" s="221"/>
      <c r="C153" s="221"/>
      <c r="D153" s="221"/>
      <c r="E153" s="221"/>
      <c r="F153" s="221"/>
      <c r="G153" s="221"/>
      <c r="H153" s="221"/>
      <c r="I153" s="221"/>
    </row>
    <row r="154" spans="1:9">
      <c r="A154" s="221"/>
      <c r="B154" s="221"/>
      <c r="C154" s="221"/>
      <c r="D154" s="221"/>
      <c r="E154" s="221"/>
      <c r="F154" s="221"/>
      <c r="G154" s="221"/>
      <c r="H154" s="221"/>
      <c r="I154" s="221"/>
    </row>
    <row r="155" spans="1:9">
      <c r="A155" s="221"/>
      <c r="B155" s="221"/>
      <c r="C155" s="221"/>
      <c r="D155" s="221"/>
      <c r="E155" s="221"/>
      <c r="F155" s="221"/>
      <c r="G155" s="221"/>
      <c r="H155" s="221"/>
      <c r="I155" s="221"/>
    </row>
    <row r="156" spans="1:9">
      <c r="A156" s="221"/>
      <c r="B156" s="221"/>
      <c r="C156" s="221"/>
      <c r="D156" s="221"/>
      <c r="E156" s="221"/>
      <c r="F156" s="221"/>
      <c r="G156" s="221"/>
      <c r="H156" s="221"/>
      <c r="I156" s="221"/>
    </row>
    <row r="157" spans="1:9">
      <c r="A157" s="221"/>
      <c r="B157" s="221"/>
      <c r="C157" s="221"/>
      <c r="D157" s="221"/>
      <c r="E157" s="221"/>
      <c r="F157" s="221"/>
      <c r="G157" s="221"/>
      <c r="H157" s="221"/>
      <c r="I157" s="221"/>
    </row>
    <row r="158" spans="1:9">
      <c r="A158" s="221"/>
      <c r="B158" s="221"/>
      <c r="C158" s="221"/>
      <c r="D158" s="221"/>
      <c r="E158" s="221"/>
      <c r="F158" s="221"/>
      <c r="G158" s="221"/>
      <c r="H158" s="221"/>
      <c r="I158" s="221"/>
    </row>
    <row r="159" spans="1:9">
      <c r="A159" s="221"/>
      <c r="B159" s="221"/>
      <c r="C159" s="221"/>
      <c r="D159" s="221"/>
      <c r="E159" s="221"/>
      <c r="F159" s="221"/>
      <c r="G159" s="221"/>
      <c r="H159" s="221"/>
      <c r="I159" s="221"/>
    </row>
    <row r="160" spans="1:9">
      <c r="A160" s="221"/>
      <c r="B160" s="221"/>
      <c r="C160" s="221"/>
      <c r="D160" s="221"/>
      <c r="E160" s="221"/>
      <c r="F160" s="221"/>
      <c r="G160" s="221"/>
      <c r="H160" s="221"/>
      <c r="I160" s="221"/>
    </row>
    <row r="161" spans="1:9">
      <c r="A161" s="221"/>
      <c r="B161" s="221"/>
      <c r="C161" s="221"/>
      <c r="D161" s="221"/>
      <c r="E161" s="221"/>
      <c r="F161" s="221"/>
      <c r="G161" s="221"/>
      <c r="H161" s="221"/>
      <c r="I161" s="221"/>
    </row>
    <row r="162" spans="1:9">
      <c r="A162" s="221"/>
      <c r="B162" s="221"/>
      <c r="C162" s="221"/>
      <c r="D162" s="221"/>
      <c r="E162" s="221"/>
      <c r="F162" s="221"/>
      <c r="G162" s="221"/>
      <c r="H162" s="221"/>
      <c r="I162" s="221"/>
    </row>
    <row r="163" spans="1:9">
      <c r="A163" s="221"/>
      <c r="B163" s="221"/>
      <c r="C163" s="221"/>
      <c r="D163" s="221"/>
      <c r="E163" s="221"/>
      <c r="F163" s="221"/>
      <c r="G163" s="221"/>
      <c r="H163" s="221"/>
      <c r="I163" s="221"/>
    </row>
    <row r="164" spans="1:9">
      <c r="A164" s="221"/>
      <c r="B164" s="221"/>
      <c r="C164" s="221"/>
      <c r="D164" s="221"/>
      <c r="E164" s="221"/>
      <c r="F164" s="221"/>
      <c r="G164" s="221"/>
      <c r="H164" s="221"/>
      <c r="I164" s="221"/>
    </row>
    <row r="165" spans="1:9">
      <c r="A165" s="221"/>
      <c r="B165" s="221"/>
      <c r="C165" s="221"/>
      <c r="D165" s="221"/>
      <c r="E165" s="221"/>
      <c r="F165" s="221"/>
      <c r="G165" s="221"/>
      <c r="H165" s="221"/>
      <c r="I165" s="221"/>
    </row>
    <row r="166" spans="1:9">
      <c r="A166" s="221"/>
      <c r="B166" s="221"/>
      <c r="C166" s="221"/>
      <c r="D166" s="221"/>
      <c r="E166" s="221"/>
      <c r="F166" s="221"/>
      <c r="G166" s="221"/>
      <c r="H166" s="221"/>
      <c r="I166" s="221"/>
    </row>
    <row r="167" spans="1:9">
      <c r="A167" s="221"/>
      <c r="B167" s="221"/>
      <c r="C167" s="221"/>
      <c r="D167" s="221"/>
      <c r="E167" s="221"/>
      <c r="F167" s="221"/>
      <c r="G167" s="221"/>
      <c r="H167" s="221"/>
      <c r="I167" s="221"/>
    </row>
    <row r="168" spans="1:9">
      <c r="A168" s="221"/>
      <c r="B168" s="221"/>
      <c r="C168" s="221"/>
      <c r="D168" s="221"/>
      <c r="E168" s="221"/>
      <c r="F168" s="221"/>
      <c r="G168" s="221"/>
      <c r="H168" s="221"/>
      <c r="I168" s="221"/>
    </row>
    <row r="169" spans="1:9">
      <c r="A169" s="221"/>
      <c r="B169" s="221"/>
      <c r="C169" s="221"/>
      <c r="D169" s="221"/>
      <c r="E169" s="221"/>
      <c r="F169" s="221"/>
      <c r="G169" s="221"/>
      <c r="H169" s="221"/>
      <c r="I169" s="221"/>
    </row>
    <row r="170" spans="1:9">
      <c r="A170" s="221"/>
      <c r="B170" s="221"/>
      <c r="C170" s="221"/>
      <c r="D170" s="221"/>
      <c r="E170" s="221"/>
      <c r="F170" s="221"/>
      <c r="G170" s="221"/>
      <c r="H170" s="221"/>
      <c r="I170" s="221"/>
    </row>
    <row r="171" spans="1:9">
      <c r="A171" s="221"/>
      <c r="B171" s="221"/>
      <c r="C171" s="221"/>
      <c r="D171" s="221"/>
      <c r="E171" s="221"/>
      <c r="F171" s="221"/>
      <c r="G171" s="221"/>
      <c r="H171" s="221"/>
      <c r="I171" s="221"/>
    </row>
    <row r="172" spans="1:9">
      <c r="A172" s="221"/>
      <c r="B172" s="221"/>
      <c r="C172" s="221"/>
      <c r="D172" s="221"/>
      <c r="E172" s="221"/>
      <c r="F172" s="221"/>
      <c r="G172" s="221"/>
      <c r="H172" s="221"/>
      <c r="I172" s="221"/>
    </row>
    <row r="173" spans="1:9">
      <c r="A173" s="221"/>
      <c r="B173" s="221"/>
      <c r="C173" s="221"/>
      <c r="D173" s="221"/>
      <c r="E173" s="221"/>
      <c r="F173" s="221"/>
      <c r="G173" s="221"/>
      <c r="H173" s="221"/>
      <c r="I173" s="221"/>
    </row>
    <row r="174" spans="1:9">
      <c r="A174" s="221"/>
      <c r="B174" s="221"/>
      <c r="C174" s="221"/>
      <c r="D174" s="221"/>
      <c r="E174" s="221"/>
      <c r="F174" s="221"/>
      <c r="G174" s="221"/>
      <c r="H174" s="221"/>
      <c r="I174" s="221"/>
    </row>
    <row r="175" spans="1:9">
      <c r="A175" s="221"/>
      <c r="B175" s="221"/>
      <c r="C175" s="221"/>
      <c r="D175" s="221"/>
      <c r="E175" s="221"/>
      <c r="F175" s="221"/>
      <c r="G175" s="221"/>
      <c r="H175" s="221"/>
      <c r="I175" s="221"/>
    </row>
    <row r="176" spans="1:9">
      <c r="A176" s="221"/>
      <c r="B176" s="221"/>
      <c r="C176" s="221"/>
      <c r="D176" s="221"/>
      <c r="E176" s="221"/>
      <c r="F176" s="221"/>
      <c r="G176" s="221"/>
      <c r="H176" s="221"/>
      <c r="I176" s="221"/>
    </row>
    <row r="177" spans="1:9">
      <c r="A177" s="221"/>
      <c r="B177" s="221"/>
      <c r="C177" s="221"/>
      <c r="D177" s="221"/>
      <c r="E177" s="221"/>
      <c r="F177" s="221"/>
      <c r="G177" s="221"/>
      <c r="H177" s="221"/>
      <c r="I177" s="221"/>
    </row>
    <row r="178" spans="1:9">
      <c r="A178" s="221"/>
      <c r="B178" s="221"/>
      <c r="C178" s="221"/>
      <c r="D178" s="221"/>
      <c r="E178" s="221"/>
      <c r="F178" s="221"/>
      <c r="G178" s="221"/>
      <c r="H178" s="221"/>
      <c r="I178" s="221"/>
    </row>
    <row r="179" spans="1:9">
      <c r="A179" s="221"/>
      <c r="B179" s="221"/>
      <c r="C179" s="221"/>
      <c r="D179" s="221"/>
      <c r="E179" s="221"/>
      <c r="F179" s="221"/>
      <c r="G179" s="221"/>
      <c r="H179" s="221"/>
      <c r="I179" s="221"/>
    </row>
    <row r="180" spans="1:9">
      <c r="A180" s="221"/>
      <c r="B180" s="221"/>
      <c r="C180" s="221"/>
      <c r="D180" s="221"/>
      <c r="E180" s="221"/>
      <c r="F180" s="221"/>
      <c r="G180" s="221"/>
      <c r="H180" s="221"/>
      <c r="I180" s="221"/>
    </row>
    <row r="181" spans="1:9">
      <c r="A181" s="221"/>
      <c r="B181" s="221"/>
      <c r="C181" s="221"/>
      <c r="D181" s="221"/>
      <c r="E181" s="221"/>
      <c r="F181" s="221"/>
      <c r="G181" s="221"/>
      <c r="H181" s="221"/>
      <c r="I181" s="221"/>
    </row>
    <row r="182" spans="1:9">
      <c r="A182" s="221"/>
      <c r="B182" s="221"/>
      <c r="C182" s="221"/>
      <c r="D182" s="221"/>
      <c r="E182" s="221"/>
      <c r="F182" s="221"/>
      <c r="G182" s="221"/>
      <c r="H182" s="221"/>
      <c r="I182" s="221"/>
    </row>
    <row r="183" spans="1:9">
      <c r="A183" s="221"/>
      <c r="B183" s="221"/>
      <c r="C183" s="221"/>
      <c r="D183" s="221"/>
      <c r="E183" s="221"/>
      <c r="F183" s="221"/>
      <c r="G183" s="221"/>
      <c r="H183" s="221"/>
      <c r="I183" s="221"/>
    </row>
    <row r="184" spans="1:9">
      <c r="A184" s="221"/>
      <c r="B184" s="221"/>
      <c r="C184" s="221"/>
      <c r="D184" s="221"/>
      <c r="E184" s="221"/>
      <c r="F184" s="221"/>
      <c r="G184" s="221"/>
      <c r="H184" s="221"/>
      <c r="I184" s="221"/>
    </row>
    <row r="185" spans="1:9">
      <c r="A185" s="221"/>
      <c r="B185" s="221"/>
      <c r="C185" s="221"/>
      <c r="D185" s="221"/>
      <c r="E185" s="221"/>
      <c r="F185" s="221"/>
      <c r="G185" s="221"/>
      <c r="H185" s="221"/>
      <c r="I185" s="221"/>
    </row>
    <row r="186" spans="1:9">
      <c r="A186" s="221"/>
      <c r="B186" s="221"/>
      <c r="C186" s="221"/>
      <c r="D186" s="221"/>
      <c r="E186" s="221"/>
      <c r="F186" s="221"/>
      <c r="G186" s="221"/>
      <c r="H186" s="221"/>
      <c r="I186" s="221"/>
    </row>
    <row r="187" spans="1:9">
      <c r="A187" s="221"/>
      <c r="B187" s="221"/>
      <c r="C187" s="221"/>
      <c r="D187" s="221"/>
      <c r="E187" s="221"/>
      <c r="F187" s="221"/>
      <c r="G187" s="221"/>
      <c r="H187" s="221"/>
      <c r="I187" s="221"/>
    </row>
    <row r="188" spans="1:9">
      <c r="A188" s="221"/>
      <c r="B188" s="221"/>
      <c r="C188" s="221"/>
      <c r="D188" s="221"/>
      <c r="E188" s="221"/>
      <c r="F188" s="221"/>
      <c r="G188" s="221"/>
      <c r="H188" s="221"/>
      <c r="I188" s="221"/>
    </row>
    <row r="189" spans="1:9">
      <c r="A189" s="221"/>
      <c r="B189" s="221"/>
      <c r="C189" s="221"/>
      <c r="D189" s="221"/>
      <c r="E189" s="221"/>
      <c r="F189" s="221"/>
      <c r="G189" s="221"/>
      <c r="H189" s="221"/>
      <c r="I189" s="221"/>
    </row>
    <row r="190" spans="1:9">
      <c r="A190" s="221"/>
      <c r="B190" s="221"/>
      <c r="C190" s="221"/>
      <c r="D190" s="221"/>
      <c r="E190" s="221"/>
      <c r="F190" s="221"/>
      <c r="G190" s="221"/>
      <c r="H190" s="221"/>
      <c r="I190" s="221"/>
    </row>
    <row r="191" spans="1:9">
      <c r="A191" s="221"/>
      <c r="B191" s="221"/>
      <c r="C191" s="221"/>
      <c r="D191" s="221"/>
      <c r="E191" s="221"/>
      <c r="F191" s="221"/>
      <c r="G191" s="221"/>
      <c r="H191" s="221"/>
      <c r="I191" s="221"/>
    </row>
    <row r="192" spans="1:9">
      <c r="A192" s="221"/>
      <c r="B192" s="221"/>
      <c r="C192" s="221"/>
      <c r="D192" s="221"/>
      <c r="E192" s="221"/>
      <c r="F192" s="221"/>
      <c r="G192" s="221"/>
      <c r="H192" s="221"/>
      <c r="I192" s="221"/>
    </row>
    <row r="193" spans="1:9">
      <c r="A193" s="221"/>
      <c r="B193" s="221"/>
      <c r="C193" s="221"/>
      <c r="D193" s="221"/>
      <c r="E193" s="221"/>
      <c r="F193" s="221"/>
      <c r="G193" s="221"/>
      <c r="H193" s="221"/>
      <c r="I193" s="221"/>
    </row>
    <row r="194" spans="1:9">
      <c r="A194" s="221"/>
      <c r="B194" s="221"/>
      <c r="C194" s="221"/>
      <c r="D194" s="221"/>
      <c r="E194" s="221"/>
      <c r="F194" s="221"/>
      <c r="G194" s="221"/>
      <c r="H194" s="221"/>
      <c r="I194" s="221"/>
    </row>
    <row r="195" spans="1:9">
      <c r="A195" s="221"/>
      <c r="B195" s="221"/>
      <c r="C195" s="221"/>
      <c r="D195" s="221"/>
      <c r="E195" s="221"/>
      <c r="F195" s="221"/>
      <c r="G195" s="221"/>
      <c r="H195" s="221"/>
      <c r="I195" s="221"/>
    </row>
    <row r="196" spans="1:9">
      <c r="A196" s="221"/>
      <c r="B196" s="221"/>
      <c r="C196" s="221"/>
      <c r="D196" s="221"/>
      <c r="E196" s="221"/>
      <c r="F196" s="221"/>
      <c r="G196" s="221"/>
      <c r="H196" s="221"/>
      <c r="I196" s="221"/>
    </row>
    <row r="197" spans="1:9">
      <c r="A197" s="221"/>
      <c r="B197" s="221"/>
      <c r="C197" s="221"/>
      <c r="D197" s="221"/>
      <c r="E197" s="221"/>
      <c r="F197" s="221"/>
      <c r="G197" s="221"/>
      <c r="H197" s="221"/>
      <c r="I197" s="221"/>
    </row>
    <row r="198" spans="1:9">
      <c r="A198" s="221"/>
      <c r="B198" s="221"/>
      <c r="C198" s="221"/>
      <c r="D198" s="221"/>
      <c r="E198" s="221"/>
      <c r="F198" s="221"/>
      <c r="G198" s="221"/>
      <c r="H198" s="221"/>
      <c r="I198" s="221"/>
    </row>
    <row r="199" spans="1:9">
      <c r="A199" s="221"/>
      <c r="B199" s="221"/>
      <c r="C199" s="221"/>
      <c r="D199" s="221"/>
      <c r="E199" s="221"/>
      <c r="F199" s="221"/>
      <c r="G199" s="221"/>
      <c r="H199" s="221"/>
      <c r="I199" s="221"/>
    </row>
    <row r="200" spans="1:9">
      <c r="A200" s="221"/>
      <c r="B200" s="221"/>
      <c r="C200" s="221"/>
      <c r="D200" s="221"/>
      <c r="E200" s="221"/>
      <c r="F200" s="221"/>
      <c r="G200" s="221"/>
      <c r="H200" s="221"/>
      <c r="I200" s="221"/>
    </row>
    <row r="201" spans="1:9">
      <c r="A201" s="221"/>
      <c r="B201" s="221"/>
      <c r="C201" s="221"/>
      <c r="D201" s="221"/>
      <c r="E201" s="221"/>
      <c r="F201" s="221"/>
      <c r="G201" s="221"/>
      <c r="H201" s="221"/>
      <c r="I201" s="221"/>
    </row>
    <row r="202" spans="1:9">
      <c r="A202" s="221"/>
      <c r="B202" s="221"/>
      <c r="C202" s="221"/>
      <c r="D202" s="221"/>
      <c r="E202" s="221"/>
      <c r="F202" s="221"/>
      <c r="G202" s="221"/>
      <c r="H202" s="221"/>
      <c r="I202" s="221"/>
    </row>
    <row r="203" spans="1:9">
      <c r="A203" s="221"/>
      <c r="B203" s="221"/>
      <c r="C203" s="221"/>
      <c r="D203" s="221"/>
      <c r="E203" s="221"/>
      <c r="F203" s="221"/>
      <c r="G203" s="221"/>
      <c r="H203" s="221"/>
      <c r="I203" s="221"/>
    </row>
    <row r="204" spans="1:9">
      <c r="A204" s="221"/>
      <c r="B204" s="221"/>
      <c r="C204" s="221"/>
      <c r="D204" s="221"/>
      <c r="E204" s="221"/>
      <c r="F204" s="221"/>
      <c r="G204" s="221"/>
      <c r="H204" s="221"/>
      <c r="I204" s="221"/>
    </row>
    <row r="205" spans="1:9">
      <c r="A205" s="221"/>
      <c r="B205" s="221"/>
      <c r="C205" s="221"/>
      <c r="D205" s="221"/>
      <c r="E205" s="221"/>
      <c r="F205" s="221"/>
      <c r="G205" s="221"/>
      <c r="H205" s="221"/>
      <c r="I205" s="221"/>
    </row>
    <row r="206" spans="1:9">
      <c r="A206" s="221"/>
      <c r="B206" s="221"/>
      <c r="C206" s="221"/>
      <c r="D206" s="221"/>
      <c r="E206" s="221"/>
      <c r="F206" s="221"/>
      <c r="G206" s="221"/>
      <c r="H206" s="221"/>
      <c r="I206" s="221"/>
    </row>
    <row r="207" spans="1:9">
      <c r="A207" s="221"/>
      <c r="B207" s="221"/>
      <c r="C207" s="221"/>
      <c r="D207" s="221"/>
      <c r="E207" s="221"/>
      <c r="F207" s="221"/>
      <c r="G207" s="221"/>
      <c r="H207" s="221"/>
      <c r="I207" s="221"/>
    </row>
    <row r="208" spans="1:9">
      <c r="A208" s="221"/>
      <c r="B208" s="221"/>
      <c r="C208" s="221"/>
      <c r="D208" s="221"/>
      <c r="E208" s="221"/>
      <c r="F208" s="221"/>
      <c r="G208" s="221"/>
      <c r="H208" s="221"/>
      <c r="I208" s="221"/>
    </row>
    <row r="209" spans="1:9">
      <c r="A209" s="221"/>
      <c r="B209" s="221"/>
      <c r="C209" s="221"/>
      <c r="D209" s="221"/>
      <c r="E209" s="221"/>
      <c r="F209" s="221"/>
      <c r="G209" s="221"/>
      <c r="H209" s="221"/>
      <c r="I209" s="221"/>
    </row>
    <row r="210" spans="1:9">
      <c r="A210" s="221"/>
      <c r="B210" s="221"/>
      <c r="C210" s="221"/>
      <c r="D210" s="221"/>
      <c r="E210" s="221"/>
      <c r="F210" s="221"/>
      <c r="G210" s="221"/>
      <c r="H210" s="221"/>
      <c r="I210" s="221"/>
    </row>
    <row r="211" spans="1:9">
      <c r="A211" s="221"/>
      <c r="B211" s="221"/>
      <c r="C211" s="221"/>
      <c r="D211" s="221"/>
      <c r="E211" s="221"/>
      <c r="F211" s="221"/>
      <c r="G211" s="221"/>
      <c r="H211" s="221"/>
      <c r="I211" s="221"/>
    </row>
    <row r="212" spans="1:9">
      <c r="A212" s="221"/>
      <c r="B212" s="221"/>
      <c r="C212" s="221"/>
      <c r="D212" s="221"/>
      <c r="E212" s="221"/>
      <c r="F212" s="221"/>
      <c r="G212" s="221"/>
      <c r="H212" s="221"/>
      <c r="I212" s="221"/>
    </row>
    <row r="213" spans="1:9">
      <c r="A213" s="221"/>
      <c r="B213" s="221"/>
      <c r="C213" s="221"/>
      <c r="D213" s="221"/>
      <c r="E213" s="221"/>
      <c r="F213" s="221"/>
      <c r="G213" s="221"/>
      <c r="H213" s="221"/>
      <c r="I213" s="221"/>
    </row>
    <row r="214" spans="1:9">
      <c r="A214" s="221"/>
      <c r="B214" s="221"/>
      <c r="C214" s="221"/>
      <c r="D214" s="221"/>
      <c r="E214" s="221"/>
      <c r="F214" s="221"/>
      <c r="G214" s="221"/>
      <c r="H214" s="221"/>
      <c r="I214" s="221"/>
    </row>
    <row r="215" spans="1:9">
      <c r="A215" s="221"/>
      <c r="B215" s="221"/>
      <c r="C215" s="221"/>
      <c r="D215" s="221"/>
      <c r="E215" s="221"/>
      <c r="F215" s="221"/>
      <c r="G215" s="221"/>
      <c r="H215" s="221"/>
      <c r="I215" s="221"/>
    </row>
    <row r="216" spans="1:9">
      <c r="A216" s="221"/>
      <c r="B216" s="221"/>
      <c r="C216" s="221"/>
      <c r="D216" s="221"/>
      <c r="E216" s="221"/>
      <c r="F216" s="221"/>
      <c r="G216" s="221"/>
      <c r="H216" s="221"/>
      <c r="I216" s="221"/>
    </row>
    <row r="217" spans="1:9">
      <c r="A217" s="221"/>
      <c r="B217" s="221"/>
      <c r="C217" s="221"/>
      <c r="D217" s="221"/>
      <c r="E217" s="221"/>
      <c r="F217" s="221"/>
      <c r="G217" s="221"/>
      <c r="H217" s="221"/>
      <c r="I217" s="221"/>
    </row>
    <row r="218" spans="1:9">
      <c r="A218" s="221"/>
      <c r="B218" s="221"/>
      <c r="C218" s="221"/>
      <c r="D218" s="221"/>
      <c r="E218" s="221"/>
      <c r="F218" s="221"/>
      <c r="G218" s="221"/>
      <c r="H218" s="221"/>
      <c r="I218" s="221"/>
    </row>
    <row r="219" spans="1:9">
      <c r="A219" s="221"/>
      <c r="B219" s="221"/>
      <c r="C219" s="221"/>
      <c r="D219" s="221"/>
      <c r="E219" s="221"/>
      <c r="F219" s="221"/>
      <c r="G219" s="221"/>
      <c r="H219" s="221"/>
      <c r="I219" s="221"/>
    </row>
    <row r="220" spans="1:9">
      <c r="A220" s="221"/>
      <c r="B220" s="221"/>
      <c r="C220" s="221"/>
      <c r="D220" s="221"/>
      <c r="E220" s="221"/>
      <c r="F220" s="221"/>
      <c r="G220" s="221"/>
      <c r="H220" s="221"/>
      <c r="I220" s="221"/>
    </row>
    <row r="221" spans="1:9">
      <c r="A221" s="221"/>
      <c r="B221" s="221"/>
      <c r="C221" s="221"/>
      <c r="D221" s="221"/>
      <c r="E221" s="221"/>
      <c r="F221" s="221"/>
      <c r="G221" s="221"/>
      <c r="H221" s="221"/>
      <c r="I221" s="221"/>
    </row>
  </sheetData>
  <mergeCells count="18">
    <mergeCell ref="E18:E19"/>
    <mergeCell ref="F18:F19"/>
    <mergeCell ref="G18:G19"/>
    <mergeCell ref="E47:E48"/>
    <mergeCell ref="F47:F48"/>
    <mergeCell ref="B2:G2"/>
    <mergeCell ref="E7:E8"/>
    <mergeCell ref="F7:F8"/>
    <mergeCell ref="G7:G8"/>
    <mergeCell ref="E12:E13"/>
    <mergeCell ref="F12:F13"/>
    <mergeCell ref="G12:G13"/>
    <mergeCell ref="F53:F54"/>
    <mergeCell ref="G53:G54"/>
    <mergeCell ref="G47:G48"/>
    <mergeCell ref="B65:G65"/>
    <mergeCell ref="B64:G64"/>
    <mergeCell ref="E53:E54"/>
  </mergeCells>
  <hyperlinks>
    <hyperlink ref="I1" location="Index!A1" display="Back to Index" xr:uid="{00000000-0004-0000-1100-000000000000}"/>
  </hyperlinks>
  <pageMargins left="0.25" right="0.25" top="0.75" bottom="0.75" header="0.3" footer="0.3"/>
  <pageSetup paperSize="9" scale="14" orientation="landscape" r:id="rId1"/>
  <headerFooter alignWithMargins="0"/>
  <ignoredErrors>
    <ignoredError sqref="E62"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15">
    <tabColor rgb="FFC00000"/>
    <pageSetUpPr fitToPage="1"/>
  </sheetPr>
  <dimension ref="A1:S209"/>
  <sheetViews>
    <sheetView zoomScaleNormal="100" workbookViewId="0">
      <selection activeCell="I2" sqref="I2"/>
    </sheetView>
  </sheetViews>
  <sheetFormatPr defaultColWidth="9.140625" defaultRowHeight="15" customHeight="1"/>
  <cols>
    <col min="1" max="1" width="3.5703125" style="248" customWidth="1"/>
    <col min="2" max="2" width="58.42578125" style="248" customWidth="1"/>
    <col min="3" max="7" width="10.28515625" style="248" customWidth="1"/>
    <col min="8" max="8" width="7.42578125" style="245" customWidth="1"/>
    <col min="9" max="9" width="18.42578125" style="248" customWidth="1"/>
    <col min="10" max="16384" width="9.140625" style="248"/>
  </cols>
  <sheetData>
    <row r="1" spans="1:19" ht="14.25" customHeight="1" thickBot="1">
      <c r="A1" s="246"/>
      <c r="B1" s="246"/>
      <c r="C1" s="246"/>
      <c r="D1" s="246"/>
      <c r="E1" s="246"/>
      <c r="F1" s="246"/>
      <c r="G1" s="246"/>
      <c r="H1" s="229"/>
      <c r="I1" s="247"/>
      <c r="J1" s="247"/>
      <c r="K1" s="247"/>
      <c r="L1" s="247"/>
      <c r="M1" s="247"/>
      <c r="N1" s="247"/>
      <c r="O1" s="247"/>
      <c r="P1" s="247"/>
      <c r="Q1" s="247"/>
      <c r="R1" s="247"/>
    </row>
    <row r="2" spans="1:19" ht="24" customHeight="1" thickBot="1">
      <c r="A2" s="246"/>
      <c r="B2" s="830" t="s">
        <v>208</v>
      </c>
      <c r="C2" s="830"/>
      <c r="D2" s="830"/>
      <c r="E2" s="830"/>
      <c r="F2" s="830"/>
      <c r="G2" s="830"/>
      <c r="H2" s="229"/>
      <c r="I2" s="60" t="s">
        <v>13</v>
      </c>
      <c r="J2" s="247"/>
      <c r="K2" s="247"/>
      <c r="L2" s="247"/>
      <c r="M2" s="247"/>
      <c r="N2" s="247"/>
      <c r="O2" s="247"/>
      <c r="P2" s="247"/>
      <c r="Q2" s="247"/>
      <c r="R2" s="247"/>
    </row>
    <row r="3" spans="1:19" ht="19.350000000000001" customHeight="1">
      <c r="A3" s="246"/>
      <c r="B3" s="249" t="s">
        <v>15</v>
      </c>
      <c r="C3" s="226">
        <v>2025</v>
      </c>
      <c r="D3" s="224" t="s">
        <v>402</v>
      </c>
      <c r="E3" s="224">
        <v>2023</v>
      </c>
      <c r="F3" s="224">
        <v>2022</v>
      </c>
      <c r="G3" s="224">
        <v>2021</v>
      </c>
      <c r="H3" s="229"/>
      <c r="I3" s="227"/>
      <c r="J3" s="247"/>
      <c r="K3" s="247"/>
      <c r="L3" s="247"/>
      <c r="M3" s="247"/>
      <c r="N3" s="247"/>
      <c r="O3" s="247"/>
      <c r="P3" s="247"/>
      <c r="Q3" s="247"/>
      <c r="R3" s="247"/>
      <c r="S3" s="247"/>
    </row>
    <row r="4" spans="1:19" s="253" customFormat="1" ht="8.25" customHeight="1" thickBot="1">
      <c r="A4" s="250"/>
      <c r="B4" s="228"/>
      <c r="C4" s="251"/>
      <c r="D4" s="237"/>
      <c r="E4" s="237"/>
      <c r="F4" s="237"/>
      <c r="G4" s="237"/>
      <c r="H4" s="229"/>
      <c r="I4" s="227"/>
      <c r="J4" s="252"/>
      <c r="K4" s="252"/>
      <c r="L4" s="252"/>
      <c r="M4" s="252"/>
      <c r="N4" s="252"/>
      <c r="O4" s="252"/>
      <c r="P4" s="252"/>
      <c r="Q4" s="252"/>
      <c r="R4" s="252"/>
      <c r="S4" s="252"/>
    </row>
    <row r="5" spans="1:19" s="222" customFormat="1" ht="16.5" customHeight="1" thickBot="1">
      <c r="A5" s="220"/>
      <c r="B5" s="232" t="s">
        <v>209</v>
      </c>
      <c r="C5" s="238">
        <f>SUM(C6:C12)</f>
        <v>12235</v>
      </c>
      <c r="D5" s="233">
        <f>SUM(D6:D12)</f>
        <v>11417</v>
      </c>
      <c r="E5" s="233">
        <f>SUM(E6:E12)</f>
        <v>9567</v>
      </c>
      <c r="F5" s="233">
        <f>SUM(F6:F12)</f>
        <v>8849</v>
      </c>
      <c r="G5" s="233">
        <f>SUM(G6:G12)</f>
        <v>8026</v>
      </c>
      <c r="H5" s="229"/>
      <c r="I5" s="227"/>
      <c r="J5" s="221"/>
      <c r="K5" s="221"/>
      <c r="L5" s="221"/>
      <c r="M5" s="221"/>
      <c r="N5" s="221"/>
      <c r="O5" s="221"/>
      <c r="P5" s="221"/>
      <c r="Q5" s="221"/>
      <c r="R5" s="221"/>
      <c r="S5" s="221"/>
    </row>
    <row r="6" spans="1:19" s="222" customFormat="1" ht="16.5" customHeight="1">
      <c r="A6" s="220"/>
      <c r="B6" s="254" t="s">
        <v>210</v>
      </c>
      <c r="C6" s="255">
        <v>8135</v>
      </c>
      <c r="D6" s="230">
        <v>7583</v>
      </c>
      <c r="E6" s="230">
        <v>6643</v>
      </c>
      <c r="F6" s="230">
        <v>6162</v>
      </c>
      <c r="G6" s="230">
        <v>5588</v>
      </c>
      <c r="H6" s="229"/>
      <c r="I6" s="227"/>
      <c r="J6" s="221"/>
      <c r="K6" s="221"/>
      <c r="L6" s="221"/>
      <c r="M6" s="221"/>
      <c r="N6" s="221"/>
      <c r="O6" s="221"/>
      <c r="P6" s="221"/>
      <c r="Q6" s="221"/>
      <c r="R6" s="221"/>
      <c r="S6" s="221"/>
    </row>
    <row r="7" spans="1:19" s="222" customFormat="1" ht="15.75">
      <c r="A7" s="220"/>
      <c r="B7" s="254" t="s">
        <v>211</v>
      </c>
      <c r="C7" s="255">
        <v>4612</v>
      </c>
      <c r="D7" s="230">
        <v>4449</v>
      </c>
      <c r="E7" s="230">
        <v>3630</v>
      </c>
      <c r="F7" s="230">
        <v>3515</v>
      </c>
      <c r="G7" s="230">
        <v>3125</v>
      </c>
      <c r="H7" s="229"/>
      <c r="I7" s="227"/>
      <c r="J7" s="221"/>
      <c r="K7" s="221"/>
      <c r="L7" s="221"/>
      <c r="M7" s="221"/>
      <c r="N7" s="221"/>
      <c r="O7" s="221"/>
      <c r="P7" s="221"/>
      <c r="Q7" s="221"/>
      <c r="R7" s="221"/>
      <c r="S7" s="221"/>
    </row>
    <row r="8" spans="1:19" s="222" customFormat="1" ht="15.75">
      <c r="A8" s="220"/>
      <c r="B8" s="254" t="s">
        <v>212</v>
      </c>
      <c r="C8" s="255">
        <v>135</v>
      </c>
      <c r="D8" s="230">
        <v>100</v>
      </c>
      <c r="E8" s="230">
        <v>83</v>
      </c>
      <c r="F8" s="230">
        <v>82</v>
      </c>
      <c r="G8" s="230">
        <v>73</v>
      </c>
      <c r="H8" s="229"/>
      <c r="I8" s="227"/>
      <c r="J8" s="221"/>
      <c r="K8" s="221"/>
      <c r="L8" s="221"/>
      <c r="M8" s="221"/>
      <c r="N8" s="221"/>
      <c r="O8" s="221"/>
      <c r="P8" s="221"/>
      <c r="Q8" s="221"/>
      <c r="R8" s="221"/>
      <c r="S8" s="221"/>
    </row>
    <row r="9" spans="1:19" s="222" customFormat="1" ht="15.75">
      <c r="A9" s="220"/>
      <c r="B9" s="254" t="s">
        <v>213</v>
      </c>
      <c r="C9" s="255">
        <v>-22</v>
      </c>
      <c r="D9" s="230">
        <v>-67</v>
      </c>
      <c r="E9" s="230">
        <v>-188</v>
      </c>
      <c r="F9" s="230">
        <v>-296</v>
      </c>
      <c r="G9" s="230">
        <v>-93</v>
      </c>
      <c r="H9" s="229"/>
      <c r="I9" s="227"/>
      <c r="J9" s="221"/>
      <c r="K9" s="221"/>
      <c r="L9" s="221"/>
      <c r="M9" s="221"/>
      <c r="N9" s="221"/>
      <c r="O9" s="221"/>
      <c r="P9" s="221"/>
      <c r="Q9" s="221"/>
      <c r="R9" s="221"/>
      <c r="S9" s="221"/>
    </row>
    <row r="10" spans="1:19" s="222" customFormat="1" ht="15.75">
      <c r="A10" s="220"/>
      <c r="B10" s="254" t="s">
        <v>214</v>
      </c>
      <c r="C10" s="255">
        <v>410</v>
      </c>
      <c r="D10" s="230">
        <v>420</v>
      </c>
      <c r="E10" s="230">
        <v>464</v>
      </c>
      <c r="F10" s="230">
        <v>363</v>
      </c>
      <c r="G10" s="230">
        <v>424</v>
      </c>
      <c r="H10" s="229"/>
      <c r="I10" s="227"/>
      <c r="J10" s="221"/>
      <c r="K10" s="221"/>
      <c r="L10" s="221"/>
      <c r="M10" s="221"/>
      <c r="N10" s="221"/>
      <c r="O10" s="221"/>
      <c r="P10" s="221"/>
      <c r="Q10" s="221"/>
      <c r="R10" s="221"/>
      <c r="S10" s="221"/>
    </row>
    <row r="11" spans="1:19" s="222" customFormat="1" ht="15.75">
      <c r="A11" s="220"/>
      <c r="B11" s="254" t="s">
        <v>215</v>
      </c>
      <c r="C11" s="255">
        <v>-839</v>
      </c>
      <c r="D11" s="230">
        <v>-854</v>
      </c>
      <c r="E11" s="230">
        <v>-828</v>
      </c>
      <c r="F11" s="230">
        <v>-729</v>
      </c>
      <c r="G11" s="230">
        <v>-797</v>
      </c>
      <c r="H11" s="229"/>
      <c r="I11" s="227"/>
      <c r="J11" s="221"/>
      <c r="K11" s="221"/>
      <c r="L11" s="221"/>
      <c r="M11" s="221"/>
      <c r="N11" s="221"/>
      <c r="O11" s="221"/>
      <c r="P11" s="221"/>
      <c r="Q11" s="221"/>
      <c r="R11" s="221"/>
      <c r="S11" s="221"/>
    </row>
    <row r="12" spans="1:19" s="222" customFormat="1" ht="15.75">
      <c r="A12" s="220"/>
      <c r="B12" s="254" t="s">
        <v>216</v>
      </c>
      <c r="C12" s="255">
        <v>-196</v>
      </c>
      <c r="D12" s="230">
        <v>-214</v>
      </c>
      <c r="E12" s="230">
        <v>-237</v>
      </c>
      <c r="F12" s="230">
        <v>-248</v>
      </c>
      <c r="G12" s="230">
        <v>-294</v>
      </c>
      <c r="H12" s="229"/>
      <c r="I12" s="227"/>
      <c r="J12" s="221"/>
      <c r="K12" s="221"/>
      <c r="L12" s="221"/>
      <c r="M12" s="221"/>
      <c r="N12" s="221"/>
      <c r="O12" s="221"/>
      <c r="P12" s="221"/>
      <c r="Q12" s="221"/>
      <c r="R12" s="221"/>
      <c r="S12" s="221"/>
    </row>
    <row r="13" spans="1:19" s="222" customFormat="1" ht="15.75">
      <c r="A13" s="220"/>
      <c r="B13" s="256" t="s">
        <v>217</v>
      </c>
      <c r="C13" s="257">
        <v>-74</v>
      </c>
      <c r="D13" s="258">
        <v>-79</v>
      </c>
      <c r="E13" s="258">
        <v>-98</v>
      </c>
      <c r="F13" s="258">
        <v>-112</v>
      </c>
      <c r="G13" s="258">
        <v>-134</v>
      </c>
      <c r="H13" s="259"/>
      <c r="I13" s="227"/>
      <c r="J13" s="221"/>
      <c r="K13" s="221"/>
      <c r="L13" s="221"/>
      <c r="M13" s="221"/>
      <c r="N13" s="221"/>
      <c r="O13" s="221"/>
      <c r="P13" s="221"/>
      <c r="Q13" s="221"/>
      <c r="R13" s="221"/>
      <c r="S13" s="221"/>
    </row>
    <row r="14" spans="1:19" s="222" customFormat="1" ht="3" customHeight="1" thickBot="1">
      <c r="A14" s="220"/>
      <c r="B14" s="254"/>
      <c r="C14" s="251"/>
      <c r="D14" s="237"/>
      <c r="E14" s="237"/>
      <c r="F14" s="237"/>
      <c r="G14" s="237"/>
      <c r="H14" s="260"/>
      <c r="I14" s="227"/>
      <c r="J14" s="221"/>
      <c r="K14" s="221"/>
      <c r="L14" s="221"/>
      <c r="M14" s="221"/>
      <c r="N14" s="221"/>
      <c r="O14" s="221"/>
      <c r="P14" s="221"/>
      <c r="Q14" s="221"/>
      <c r="R14" s="221"/>
      <c r="S14" s="221"/>
    </row>
    <row r="15" spans="1:19" s="222" customFormat="1" ht="16.5" thickBot="1">
      <c r="A15" s="220"/>
      <c r="B15" s="232" t="s">
        <v>218</v>
      </c>
      <c r="C15" s="238">
        <f>SUM(C16:C18)</f>
        <v>74</v>
      </c>
      <c r="D15" s="233">
        <f>SUM(D16:D18)</f>
        <v>279</v>
      </c>
      <c r="E15" s="233">
        <f>SUM(E16:E18)</f>
        <v>-246</v>
      </c>
      <c r="F15" s="233">
        <f>SUM(F16:F18)</f>
        <v>-308</v>
      </c>
      <c r="G15" s="233">
        <f t="shared" ref="G15" si="0">SUM(G16:G18)</f>
        <v>601</v>
      </c>
      <c r="H15" s="261"/>
      <c r="I15" s="227"/>
      <c r="J15" s="221"/>
      <c r="K15" s="221"/>
      <c r="L15" s="221"/>
      <c r="M15" s="221"/>
      <c r="N15" s="221"/>
      <c r="O15" s="221"/>
      <c r="P15" s="221"/>
      <c r="Q15" s="221"/>
      <c r="R15" s="221"/>
      <c r="S15" s="221"/>
    </row>
    <row r="16" spans="1:19" s="222" customFormat="1" ht="15.75" customHeight="1">
      <c r="A16" s="220"/>
      <c r="B16" s="254" t="s">
        <v>219</v>
      </c>
      <c r="C16" s="255">
        <v>311</v>
      </c>
      <c r="D16" s="230">
        <v>318</v>
      </c>
      <c r="E16" s="230">
        <v>319</v>
      </c>
      <c r="F16" s="230">
        <v>536</v>
      </c>
      <c r="G16" s="230">
        <v>204</v>
      </c>
      <c r="H16" s="229"/>
      <c r="I16" s="227"/>
      <c r="J16" s="221"/>
      <c r="K16" s="221"/>
      <c r="L16" s="221"/>
      <c r="M16" s="221"/>
      <c r="N16" s="221"/>
      <c r="O16" s="221"/>
      <c r="P16" s="221"/>
      <c r="Q16" s="221"/>
      <c r="R16" s="221"/>
      <c r="S16" s="221"/>
    </row>
    <row r="17" spans="1:19" s="222" customFormat="1" ht="15.75">
      <c r="A17" s="220"/>
      <c r="B17" s="254" t="s">
        <v>241</v>
      </c>
      <c r="C17" s="255">
        <v>4454</v>
      </c>
      <c r="D17" s="230">
        <v>3643</v>
      </c>
      <c r="E17" s="230">
        <v>3540</v>
      </c>
      <c r="F17" s="230">
        <v>4680</v>
      </c>
      <c r="G17" s="230">
        <v>3291</v>
      </c>
      <c r="H17" s="229"/>
      <c r="I17" s="227"/>
      <c r="J17" s="221"/>
      <c r="K17" s="221"/>
      <c r="L17" s="221"/>
      <c r="M17" s="221"/>
      <c r="N17" s="221"/>
      <c r="O17" s="221"/>
      <c r="P17" s="221"/>
      <c r="Q17" s="221"/>
      <c r="R17" s="221"/>
      <c r="S17" s="221"/>
    </row>
    <row r="18" spans="1:19" s="222" customFormat="1" ht="16.5" thickBot="1">
      <c r="A18" s="220"/>
      <c r="B18" s="254" t="s">
        <v>324</v>
      </c>
      <c r="C18" s="255">
        <v>-4691</v>
      </c>
      <c r="D18" s="230">
        <v>-3682</v>
      </c>
      <c r="E18" s="230">
        <v>-4105</v>
      </c>
      <c r="F18" s="230">
        <v>-5524</v>
      </c>
      <c r="G18" s="230">
        <v>-2894</v>
      </c>
      <c r="H18" s="229"/>
      <c r="I18" s="227"/>
      <c r="J18" s="221"/>
      <c r="K18" s="221"/>
      <c r="L18" s="221"/>
      <c r="M18" s="221"/>
      <c r="N18" s="221"/>
      <c r="O18" s="221"/>
      <c r="P18" s="221"/>
      <c r="Q18" s="221"/>
      <c r="R18" s="221"/>
      <c r="S18" s="221"/>
    </row>
    <row r="19" spans="1:19" s="222" customFormat="1" ht="16.5" thickBot="1">
      <c r="A19" s="220"/>
      <c r="B19" s="232" t="s">
        <v>220</v>
      </c>
      <c r="C19" s="238">
        <f>C20+C21</f>
        <v>-345</v>
      </c>
      <c r="D19" s="233">
        <f>D20+D21</f>
        <v>-163</v>
      </c>
      <c r="E19" s="233">
        <f>E20+E21</f>
        <v>164</v>
      </c>
      <c r="F19" s="233">
        <f>F20+F21</f>
        <v>184</v>
      </c>
      <c r="G19" s="233">
        <f t="shared" ref="G19" si="1">G20+G21</f>
        <v>-358</v>
      </c>
      <c r="H19" s="261"/>
      <c r="I19" s="227"/>
      <c r="J19" s="221"/>
      <c r="K19" s="221"/>
      <c r="L19" s="221"/>
      <c r="M19" s="221"/>
      <c r="N19" s="221"/>
      <c r="O19" s="221"/>
      <c r="P19" s="221"/>
      <c r="Q19" s="221"/>
      <c r="R19" s="221"/>
      <c r="S19" s="221"/>
    </row>
    <row r="20" spans="1:19" s="222" customFormat="1" ht="15.75">
      <c r="A20" s="220"/>
      <c r="B20" s="228" t="s">
        <v>220</v>
      </c>
      <c r="C20" s="262">
        <v>-431</v>
      </c>
      <c r="D20" s="229">
        <v>-88</v>
      </c>
      <c r="E20" s="229">
        <v>193</v>
      </c>
      <c r="F20" s="229">
        <v>283</v>
      </c>
      <c r="G20" s="229">
        <v>-405</v>
      </c>
      <c r="H20" s="261"/>
      <c r="I20" s="227"/>
      <c r="J20" s="221"/>
      <c r="K20" s="221"/>
      <c r="L20" s="221"/>
      <c r="M20" s="221"/>
      <c r="N20" s="221"/>
      <c r="O20" s="221"/>
      <c r="P20" s="221"/>
      <c r="Q20" s="221"/>
      <c r="R20" s="221"/>
      <c r="S20" s="221"/>
    </row>
    <row r="21" spans="1:19" s="222" customFormat="1" ht="15.75">
      <c r="A21" s="220"/>
      <c r="B21" s="254" t="s">
        <v>221</v>
      </c>
      <c r="C21" s="255">
        <v>86</v>
      </c>
      <c r="D21" s="230">
        <v>-75</v>
      </c>
      <c r="E21" s="230">
        <v>-29</v>
      </c>
      <c r="F21" s="230">
        <v>-99</v>
      </c>
      <c r="G21" s="230">
        <v>47</v>
      </c>
      <c r="H21" s="229"/>
      <c r="I21" s="227"/>
      <c r="J21" s="221"/>
      <c r="K21" s="221"/>
      <c r="L21" s="221"/>
      <c r="M21" s="221"/>
      <c r="N21" s="221"/>
      <c r="O21" s="221"/>
      <c r="P21" s="221"/>
      <c r="Q21" s="221"/>
      <c r="R21" s="221"/>
      <c r="S21" s="221"/>
    </row>
    <row r="22" spans="1:19" s="222" customFormat="1" ht="16.5" thickBot="1">
      <c r="A22" s="220"/>
      <c r="B22" s="256" t="s">
        <v>217</v>
      </c>
      <c r="C22" s="257">
        <v>-3</v>
      </c>
      <c r="D22" s="258">
        <v>-16</v>
      </c>
      <c r="E22" s="258">
        <v>-7</v>
      </c>
      <c r="F22" s="258">
        <v>27</v>
      </c>
      <c r="G22" s="258">
        <v>46</v>
      </c>
      <c r="H22" s="259"/>
      <c r="I22" s="227"/>
      <c r="J22" s="221"/>
      <c r="K22" s="221"/>
      <c r="L22" s="221"/>
      <c r="M22" s="221"/>
      <c r="N22" s="221"/>
      <c r="O22" s="221"/>
      <c r="P22" s="221"/>
      <c r="Q22" s="221"/>
      <c r="R22" s="221"/>
      <c r="S22" s="221"/>
    </row>
    <row r="23" spans="1:19" s="222" customFormat="1" ht="19.5" customHeight="1" thickBot="1">
      <c r="A23" s="220"/>
      <c r="B23" s="232" t="s">
        <v>222</v>
      </c>
      <c r="C23" s="238">
        <v>0</v>
      </c>
      <c r="D23" s="233">
        <v>394</v>
      </c>
      <c r="E23" s="233">
        <v>0</v>
      </c>
      <c r="F23" s="233">
        <v>0</v>
      </c>
      <c r="G23" s="233">
        <v>147</v>
      </c>
      <c r="H23" s="261"/>
      <c r="I23" s="227"/>
      <c r="J23" s="221"/>
      <c r="K23" s="221"/>
      <c r="L23" s="221"/>
      <c r="M23" s="221"/>
      <c r="N23" s="221"/>
      <c r="O23" s="221"/>
      <c r="P23" s="221"/>
      <c r="Q23" s="221"/>
      <c r="R23" s="221"/>
      <c r="S23" s="221"/>
    </row>
    <row r="24" spans="1:19" s="222" customFormat="1" ht="5.0999999999999996" customHeight="1" thickBot="1">
      <c r="A24" s="220"/>
      <c r="B24" s="264"/>
      <c r="C24" s="265"/>
      <c r="D24" s="263"/>
      <c r="E24" s="263"/>
      <c r="F24" s="263"/>
      <c r="G24" s="263"/>
      <c r="H24" s="261"/>
      <c r="I24" s="227"/>
      <c r="J24" s="221"/>
      <c r="K24" s="221"/>
      <c r="L24" s="221"/>
      <c r="M24" s="221"/>
      <c r="N24" s="221"/>
      <c r="O24" s="221"/>
      <c r="P24" s="221"/>
      <c r="Q24" s="221"/>
      <c r="R24" s="221"/>
      <c r="S24" s="221"/>
    </row>
    <row r="25" spans="1:19" s="222" customFormat="1" ht="16.5" thickBot="1">
      <c r="A25" s="220"/>
      <c r="B25" s="232" t="s">
        <v>223</v>
      </c>
      <c r="C25" s="238">
        <f>C5+C15+C19+C23</f>
        <v>11964</v>
      </c>
      <c r="D25" s="233">
        <f>D5+D15+D19+D23</f>
        <v>11927</v>
      </c>
      <c r="E25" s="233">
        <f>E5+E15+E19+E23</f>
        <v>9485</v>
      </c>
      <c r="F25" s="233">
        <f>F5+F15+F19+F23</f>
        <v>8725</v>
      </c>
      <c r="G25" s="233">
        <f>G5+G15+G19+G23</f>
        <v>8416</v>
      </c>
      <c r="H25" s="261"/>
      <c r="I25" s="227"/>
      <c r="J25" s="221"/>
      <c r="K25" s="221"/>
      <c r="L25" s="221"/>
      <c r="M25" s="221"/>
      <c r="N25" s="221"/>
      <c r="O25" s="221"/>
      <c r="P25" s="221"/>
      <c r="Q25" s="221"/>
      <c r="R25" s="221"/>
      <c r="S25" s="221"/>
    </row>
    <row r="26" spans="1:19" s="222" customFormat="1" ht="6.75" customHeight="1">
      <c r="A26" s="220"/>
      <c r="B26" s="254"/>
      <c r="C26" s="255"/>
      <c r="D26" s="230"/>
      <c r="E26" s="230"/>
      <c r="F26" s="230"/>
      <c r="G26" s="230"/>
      <c r="H26" s="231"/>
      <c r="I26" s="227"/>
      <c r="J26" s="221"/>
      <c r="K26" s="221"/>
      <c r="L26" s="221"/>
      <c r="M26" s="221"/>
      <c r="N26" s="221"/>
      <c r="O26" s="221"/>
      <c r="P26" s="221"/>
      <c r="Q26" s="221"/>
      <c r="R26" s="221"/>
      <c r="S26" s="221"/>
    </row>
    <row r="27" spans="1:19" s="222" customFormat="1" ht="13.35" customHeight="1">
      <c r="A27" s="220"/>
      <c r="B27" s="264" t="s">
        <v>224</v>
      </c>
      <c r="C27" s="255"/>
      <c r="D27" s="230"/>
      <c r="E27" s="230"/>
      <c r="F27" s="230"/>
      <c r="G27" s="230"/>
      <c r="H27" s="231"/>
      <c r="I27" s="227"/>
      <c r="J27" s="221"/>
      <c r="K27" s="221"/>
      <c r="L27" s="221"/>
      <c r="M27" s="221"/>
      <c r="N27" s="221"/>
      <c r="O27" s="221"/>
      <c r="P27" s="221"/>
      <c r="Q27" s="221"/>
      <c r="R27" s="221"/>
      <c r="S27" s="221"/>
    </row>
    <row r="28" spans="1:19" s="222" customFormat="1" ht="15.75">
      <c r="A28" s="220"/>
      <c r="B28" s="264" t="s">
        <v>225</v>
      </c>
      <c r="C28" s="265">
        <v>6490</v>
      </c>
      <c r="D28" s="263">
        <v>6092</v>
      </c>
      <c r="E28" s="263">
        <v>4802</v>
      </c>
      <c r="F28" s="263">
        <v>4467</v>
      </c>
      <c r="G28" s="263">
        <v>4303</v>
      </c>
      <c r="H28" s="236"/>
      <c r="I28" s="227"/>
      <c r="J28" s="221"/>
      <c r="K28" s="221"/>
      <c r="L28" s="221"/>
      <c r="M28" s="221"/>
      <c r="N28" s="221"/>
      <c r="O28" s="221"/>
      <c r="P28" s="221"/>
      <c r="Q28" s="221"/>
      <c r="R28" s="221"/>
      <c r="S28" s="221"/>
    </row>
    <row r="29" spans="1:19" s="222" customFormat="1" ht="15.75">
      <c r="A29" s="220"/>
      <c r="B29" s="266" t="s">
        <v>226</v>
      </c>
      <c r="C29" s="267">
        <v>6178</v>
      </c>
      <c r="D29" s="268">
        <v>6454</v>
      </c>
      <c r="E29" s="268">
        <v>5571</v>
      </c>
      <c r="F29" s="268">
        <v>5834</v>
      </c>
      <c r="G29" s="268">
        <v>4309</v>
      </c>
      <c r="H29" s="229"/>
      <c r="I29" s="227"/>
      <c r="J29" s="221"/>
      <c r="K29" s="221"/>
      <c r="L29" s="221"/>
      <c r="M29" s="221"/>
      <c r="N29" s="221"/>
      <c r="O29" s="221"/>
      <c r="P29" s="221"/>
      <c r="Q29" s="221"/>
      <c r="R29" s="221"/>
      <c r="S29" s="221"/>
    </row>
    <row r="30" spans="1:19" s="222" customFormat="1" ht="15.75">
      <c r="A30" s="220"/>
      <c r="B30" s="269" t="s">
        <v>227</v>
      </c>
      <c r="C30" s="255">
        <v>-704</v>
      </c>
      <c r="D30" s="230">
        <v>-619</v>
      </c>
      <c r="E30" s="230">
        <v>-888</v>
      </c>
      <c r="F30" s="230">
        <v>-1576</v>
      </c>
      <c r="G30" s="230">
        <v>-196</v>
      </c>
      <c r="H30" s="229"/>
      <c r="I30" s="227"/>
      <c r="J30" s="221"/>
      <c r="K30" s="221"/>
      <c r="L30" s="221"/>
      <c r="M30" s="221"/>
      <c r="N30" s="221"/>
      <c r="O30" s="221"/>
      <c r="P30" s="221"/>
      <c r="Q30" s="221"/>
      <c r="R30" s="221"/>
      <c r="S30" s="221"/>
    </row>
    <row r="31" spans="1:19" s="222" customFormat="1" ht="15.75">
      <c r="A31" s="220"/>
      <c r="B31" s="270" t="s">
        <v>228</v>
      </c>
      <c r="C31" s="265">
        <v>5474</v>
      </c>
      <c r="D31" s="263">
        <v>5835</v>
      </c>
      <c r="E31" s="263">
        <v>4683</v>
      </c>
      <c r="F31" s="263">
        <v>4258</v>
      </c>
      <c r="G31" s="263">
        <v>4113</v>
      </c>
      <c r="H31" s="236"/>
      <c r="I31" s="227"/>
      <c r="J31" s="221"/>
      <c r="K31" s="221"/>
      <c r="L31" s="221"/>
      <c r="M31" s="221"/>
      <c r="N31" s="221"/>
      <c r="O31" s="221"/>
      <c r="P31" s="221"/>
      <c r="Q31" s="221"/>
      <c r="R31" s="221"/>
      <c r="S31" s="221"/>
    </row>
    <row r="32" spans="1:19" s="222" customFormat="1" ht="15.75">
      <c r="A32" s="220"/>
      <c r="B32" s="271" t="s">
        <v>217</v>
      </c>
      <c r="C32" s="272">
        <v>8</v>
      </c>
      <c r="D32" s="273">
        <v>4</v>
      </c>
      <c r="E32" s="273"/>
      <c r="F32" s="273">
        <v>-10</v>
      </c>
      <c r="G32" s="273">
        <v>20</v>
      </c>
      <c r="H32" s="259"/>
      <c r="I32" s="227"/>
      <c r="J32" s="221"/>
      <c r="K32" s="221"/>
      <c r="L32" s="221"/>
      <c r="M32" s="221"/>
      <c r="N32" s="221"/>
      <c r="O32" s="221"/>
      <c r="P32" s="221"/>
      <c r="Q32" s="221"/>
      <c r="R32" s="221"/>
      <c r="S32" s="221"/>
    </row>
    <row r="33" spans="1:19" s="222" customFormat="1" ht="3.75" customHeight="1" thickBot="1">
      <c r="A33" s="220"/>
      <c r="B33" s="254"/>
      <c r="C33" s="251"/>
      <c r="D33" s="237"/>
      <c r="E33" s="237"/>
      <c r="F33" s="237"/>
      <c r="G33" s="237"/>
      <c r="H33" s="260"/>
      <c r="I33" s="227"/>
      <c r="J33" s="221"/>
      <c r="K33" s="221"/>
      <c r="L33" s="221"/>
      <c r="M33" s="221"/>
      <c r="N33" s="221"/>
      <c r="O33" s="221"/>
      <c r="P33" s="221"/>
      <c r="Q33" s="221"/>
      <c r="R33" s="221"/>
      <c r="S33" s="221"/>
    </row>
    <row r="34" spans="1:19" s="222" customFormat="1" ht="16.5" thickBot="1">
      <c r="A34" s="220"/>
      <c r="B34" s="232" t="s">
        <v>229</v>
      </c>
      <c r="C34" s="238">
        <f>C28+C31</f>
        <v>11964</v>
      </c>
      <c r="D34" s="233">
        <f>D28+D31</f>
        <v>11927</v>
      </c>
      <c r="E34" s="233">
        <f>E28+E31</f>
        <v>9485</v>
      </c>
      <c r="F34" s="233">
        <f t="shared" ref="F34:G34" si="2">F28+F31</f>
        <v>8725</v>
      </c>
      <c r="G34" s="233">
        <f t="shared" si="2"/>
        <v>8416</v>
      </c>
      <c r="H34" s="261"/>
      <c r="I34" s="227"/>
      <c r="J34" s="221"/>
      <c r="K34" s="221"/>
      <c r="L34" s="221"/>
      <c r="M34" s="221"/>
      <c r="N34" s="221"/>
      <c r="O34" s="221"/>
      <c r="P34" s="221"/>
      <c r="Q34" s="221"/>
      <c r="R34" s="221"/>
      <c r="S34" s="221"/>
    </row>
    <row r="35" spans="1:19" s="253" customFormat="1" ht="10.5" customHeight="1">
      <c r="A35" s="250"/>
      <c r="B35" s="250"/>
      <c r="C35" s="250"/>
      <c r="D35" s="250"/>
      <c r="E35" s="250"/>
      <c r="F35" s="250"/>
      <c r="G35" s="250"/>
      <c r="H35" s="227"/>
      <c r="I35" s="252"/>
      <c r="J35" s="252"/>
      <c r="K35" s="252"/>
      <c r="L35" s="252"/>
      <c r="M35" s="252"/>
      <c r="N35" s="252"/>
      <c r="O35" s="252"/>
      <c r="P35" s="252"/>
      <c r="Q35" s="252"/>
      <c r="R35" s="252"/>
    </row>
    <row r="36" spans="1:19" s="253" customFormat="1" ht="14.45" customHeight="1">
      <c r="A36" s="250"/>
      <c r="B36" s="831"/>
      <c r="C36" s="831"/>
      <c r="D36" s="831"/>
      <c r="E36" s="831"/>
      <c r="F36" s="831"/>
      <c r="G36" s="831"/>
      <c r="H36" s="831"/>
      <c r="I36" s="831"/>
      <c r="J36" s="252"/>
      <c r="K36" s="252"/>
      <c r="L36" s="252"/>
      <c r="M36" s="252"/>
      <c r="N36" s="252"/>
      <c r="O36" s="252"/>
      <c r="P36" s="252"/>
      <c r="Q36" s="252"/>
      <c r="R36" s="252"/>
    </row>
    <row r="37" spans="1:19" s="253" customFormat="1">
      <c r="A37" s="250"/>
      <c r="B37" s="250" t="s">
        <v>230</v>
      </c>
      <c r="C37" s="250"/>
      <c r="D37" s="250"/>
      <c r="E37" s="250"/>
      <c r="F37" s="250"/>
      <c r="G37" s="250"/>
      <c r="H37" s="227"/>
      <c r="I37" s="252"/>
      <c r="J37" s="252"/>
      <c r="K37" s="252"/>
      <c r="L37" s="252"/>
      <c r="M37" s="252"/>
      <c r="N37" s="252"/>
      <c r="O37" s="252"/>
      <c r="P37" s="252"/>
      <c r="Q37" s="252"/>
      <c r="R37" s="252"/>
    </row>
    <row r="38" spans="1:19" s="253" customFormat="1" ht="17.25" customHeight="1">
      <c r="A38" s="250"/>
      <c r="B38" s="828" t="s">
        <v>231</v>
      </c>
      <c r="C38" s="828"/>
      <c r="D38" s="832"/>
      <c r="E38" s="832"/>
      <c r="F38" s="832"/>
      <c r="G38" s="832"/>
      <c r="H38" s="227"/>
      <c r="I38" s="252"/>
      <c r="J38" s="252"/>
      <c r="K38" s="252"/>
      <c r="L38" s="252"/>
      <c r="M38" s="252"/>
      <c r="N38" s="252"/>
      <c r="O38" s="252"/>
      <c r="P38" s="252"/>
      <c r="Q38" s="252"/>
      <c r="R38" s="252"/>
    </row>
    <row r="39" spans="1:19" s="253" customFormat="1">
      <c r="A39" s="250"/>
      <c r="B39" s="833" t="s">
        <v>401</v>
      </c>
      <c r="C39" s="833"/>
      <c r="D39" s="833"/>
      <c r="E39" s="833"/>
      <c r="F39" s="833"/>
      <c r="G39" s="833"/>
      <c r="H39" s="227"/>
      <c r="I39" s="252"/>
      <c r="J39" s="252"/>
      <c r="K39" s="252"/>
      <c r="L39" s="252"/>
      <c r="M39" s="252"/>
      <c r="N39" s="252"/>
      <c r="O39" s="252"/>
      <c r="P39" s="252"/>
      <c r="Q39" s="252"/>
      <c r="R39" s="252"/>
    </row>
    <row r="40" spans="1:19" s="253" customFormat="1">
      <c r="A40" s="250"/>
      <c r="B40" s="250"/>
      <c r="C40" s="250"/>
      <c r="D40" s="250"/>
      <c r="E40" s="250"/>
      <c r="F40" s="250"/>
      <c r="G40" s="250"/>
      <c r="H40" s="227"/>
      <c r="I40" s="252"/>
      <c r="J40" s="252"/>
      <c r="K40" s="252"/>
      <c r="L40" s="252"/>
      <c r="M40" s="252"/>
      <c r="N40" s="252"/>
      <c r="O40" s="252"/>
      <c r="P40" s="252"/>
      <c r="Q40" s="252"/>
      <c r="R40" s="252"/>
    </row>
    <row r="41" spans="1:19" s="253" customFormat="1">
      <c r="A41" s="250"/>
      <c r="B41" s="250"/>
      <c r="C41" s="250"/>
      <c r="D41" s="250"/>
      <c r="E41" s="250"/>
      <c r="F41" s="250"/>
      <c r="G41" s="250"/>
      <c r="H41" s="227"/>
      <c r="I41" s="252"/>
      <c r="J41" s="252"/>
      <c r="K41" s="252"/>
      <c r="L41" s="252"/>
      <c r="M41" s="252"/>
      <c r="N41" s="252"/>
      <c r="O41" s="252"/>
      <c r="P41" s="252"/>
      <c r="Q41" s="252"/>
      <c r="R41" s="252"/>
    </row>
    <row r="42" spans="1:19" s="253" customFormat="1">
      <c r="A42" s="252"/>
      <c r="B42" s="252"/>
      <c r="C42" s="252"/>
      <c r="D42" s="252"/>
      <c r="E42" s="252"/>
      <c r="F42" s="252"/>
      <c r="G42" s="252"/>
      <c r="H42" s="227"/>
      <c r="I42" s="252"/>
      <c r="J42" s="252"/>
      <c r="K42" s="252"/>
      <c r="L42" s="252"/>
      <c r="M42" s="252"/>
      <c r="N42" s="252"/>
      <c r="O42" s="252"/>
      <c r="P42" s="252"/>
      <c r="Q42" s="252"/>
      <c r="R42" s="252"/>
    </row>
    <row r="43" spans="1:19" s="253" customFormat="1">
      <c r="A43" s="252"/>
      <c r="B43" s="252"/>
      <c r="C43" s="252"/>
      <c r="D43" s="252"/>
      <c r="E43" s="252"/>
      <c r="F43" s="252"/>
      <c r="G43" s="252"/>
      <c r="H43" s="227"/>
      <c r="I43" s="252"/>
      <c r="J43" s="252"/>
      <c r="K43" s="252"/>
      <c r="L43" s="252"/>
      <c r="M43" s="252"/>
      <c r="N43" s="252"/>
      <c r="O43" s="252"/>
      <c r="P43" s="252"/>
      <c r="Q43" s="252"/>
      <c r="R43" s="252"/>
    </row>
    <row r="44" spans="1:19" s="253" customFormat="1">
      <c r="A44" s="252"/>
      <c r="B44" s="252"/>
      <c r="C44" s="252"/>
      <c r="D44" s="252"/>
      <c r="E44" s="252"/>
      <c r="F44" s="252"/>
      <c r="G44" s="252"/>
      <c r="H44" s="227"/>
      <c r="I44" s="252"/>
      <c r="J44" s="252"/>
      <c r="K44" s="252"/>
      <c r="L44" s="252"/>
      <c r="M44" s="252"/>
      <c r="N44" s="252"/>
      <c r="O44" s="252"/>
      <c r="P44" s="252"/>
      <c r="Q44" s="252"/>
      <c r="R44" s="252"/>
    </row>
    <row r="45" spans="1:19" s="253" customFormat="1">
      <c r="A45" s="252"/>
      <c r="B45" s="252"/>
      <c r="C45" s="252"/>
      <c r="D45" s="252"/>
      <c r="E45" s="252"/>
      <c r="F45" s="252"/>
      <c r="G45" s="252"/>
      <c r="H45" s="227"/>
      <c r="I45" s="252"/>
      <c r="J45" s="252"/>
      <c r="K45" s="252"/>
      <c r="L45" s="252"/>
      <c r="M45" s="252"/>
      <c r="N45" s="252"/>
      <c r="O45" s="252"/>
      <c r="P45" s="252"/>
      <c r="Q45" s="252"/>
      <c r="R45" s="252"/>
    </row>
    <row r="46" spans="1:19" s="253" customFormat="1">
      <c r="A46" s="252"/>
      <c r="B46" s="252"/>
      <c r="C46" s="252"/>
      <c r="D46" s="252"/>
      <c r="E46" s="252"/>
      <c r="F46" s="252"/>
      <c r="G46" s="252"/>
      <c r="H46" s="227"/>
      <c r="I46" s="252"/>
      <c r="J46" s="252"/>
      <c r="K46" s="252"/>
      <c r="L46" s="252"/>
      <c r="M46" s="252"/>
      <c r="N46" s="252"/>
      <c r="O46" s="252"/>
      <c r="P46" s="252"/>
      <c r="Q46" s="252"/>
      <c r="R46" s="252"/>
    </row>
    <row r="47" spans="1:19" s="253" customFormat="1">
      <c r="A47" s="252"/>
      <c r="B47" s="252"/>
      <c r="C47" s="252"/>
      <c r="D47" s="252"/>
      <c r="E47" s="252"/>
      <c r="F47" s="252"/>
      <c r="G47" s="252"/>
      <c r="H47" s="227"/>
      <c r="I47" s="252"/>
      <c r="J47" s="252"/>
      <c r="K47" s="252"/>
      <c r="L47" s="252"/>
      <c r="M47" s="252"/>
      <c r="N47" s="252"/>
      <c r="O47" s="252"/>
      <c r="P47" s="252"/>
      <c r="Q47" s="252"/>
      <c r="R47" s="252"/>
    </row>
    <row r="48" spans="1:19" s="253" customFormat="1">
      <c r="A48" s="252"/>
      <c r="B48" s="252"/>
      <c r="C48" s="252"/>
      <c r="D48" s="252"/>
      <c r="E48" s="252"/>
      <c r="F48" s="252"/>
      <c r="G48" s="252"/>
      <c r="H48" s="227"/>
      <c r="I48" s="252"/>
      <c r="J48" s="252"/>
      <c r="K48" s="252"/>
      <c r="L48" s="252"/>
      <c r="M48" s="252"/>
      <c r="N48" s="252"/>
      <c r="O48" s="252"/>
      <c r="P48" s="252"/>
      <c r="Q48" s="252"/>
      <c r="R48" s="252"/>
    </row>
    <row r="49" spans="1:18" s="253" customFormat="1">
      <c r="A49" s="252"/>
      <c r="B49" s="252"/>
      <c r="C49" s="252"/>
      <c r="D49" s="252"/>
      <c r="E49" s="252"/>
      <c r="F49" s="252"/>
      <c r="G49" s="252"/>
      <c r="H49" s="227"/>
      <c r="I49" s="252"/>
      <c r="J49" s="252"/>
      <c r="K49" s="252"/>
      <c r="L49" s="252"/>
      <c r="M49" s="252"/>
      <c r="N49" s="252"/>
      <c r="O49" s="252"/>
      <c r="P49" s="252"/>
      <c r="Q49" s="252"/>
      <c r="R49" s="252"/>
    </row>
    <row r="50" spans="1:18" s="253" customFormat="1">
      <c r="A50" s="252"/>
      <c r="B50" s="252"/>
      <c r="C50" s="252"/>
      <c r="D50" s="252"/>
      <c r="E50" s="252"/>
      <c r="F50" s="252"/>
      <c r="G50" s="252"/>
      <c r="H50" s="227"/>
      <c r="I50" s="252"/>
      <c r="J50" s="252"/>
      <c r="K50" s="252"/>
      <c r="L50" s="252"/>
      <c r="M50" s="252"/>
      <c r="N50" s="252"/>
      <c r="O50" s="252"/>
      <c r="P50" s="252"/>
      <c r="Q50" s="252"/>
      <c r="R50" s="252"/>
    </row>
    <row r="51" spans="1:18" s="253" customFormat="1">
      <c r="A51" s="252"/>
      <c r="B51" s="252"/>
      <c r="C51" s="252"/>
      <c r="D51" s="252"/>
      <c r="E51" s="252"/>
      <c r="F51" s="252"/>
      <c r="G51" s="252"/>
      <c r="H51" s="227"/>
      <c r="I51" s="252"/>
      <c r="J51" s="252"/>
      <c r="K51" s="252"/>
      <c r="L51" s="252"/>
      <c r="M51" s="252"/>
      <c r="N51" s="252"/>
      <c r="O51" s="252"/>
      <c r="P51" s="252"/>
      <c r="Q51" s="252"/>
      <c r="R51" s="252"/>
    </row>
    <row r="52" spans="1:18" s="253" customFormat="1">
      <c r="A52" s="252"/>
      <c r="B52" s="252"/>
      <c r="C52" s="252"/>
      <c r="D52" s="252"/>
      <c r="E52" s="252"/>
      <c r="F52" s="252"/>
      <c r="G52" s="252"/>
      <c r="H52" s="227"/>
      <c r="I52" s="252"/>
      <c r="J52" s="252"/>
      <c r="K52" s="252"/>
      <c r="L52" s="252"/>
      <c r="M52" s="252"/>
      <c r="N52" s="252"/>
      <c r="O52" s="252"/>
      <c r="P52" s="252"/>
      <c r="Q52" s="252"/>
      <c r="R52" s="252"/>
    </row>
    <row r="53" spans="1:18" s="253" customFormat="1">
      <c r="A53" s="252"/>
      <c r="B53" s="252"/>
      <c r="C53" s="252"/>
      <c r="D53" s="252"/>
      <c r="E53" s="252"/>
      <c r="F53" s="252"/>
      <c r="G53" s="252"/>
      <c r="H53" s="227"/>
      <c r="I53" s="252"/>
      <c r="J53" s="252"/>
      <c r="K53" s="252"/>
      <c r="L53" s="252"/>
      <c r="M53" s="252"/>
      <c r="N53" s="252"/>
      <c r="O53" s="252"/>
      <c r="P53" s="252"/>
      <c r="Q53" s="252"/>
      <c r="R53" s="252"/>
    </row>
    <row r="54" spans="1:18" s="253" customFormat="1">
      <c r="A54" s="252"/>
      <c r="B54" s="252"/>
      <c r="C54" s="252"/>
      <c r="D54" s="252"/>
      <c r="E54" s="252"/>
      <c r="F54" s="252"/>
      <c r="G54" s="252"/>
      <c r="H54" s="227"/>
      <c r="I54" s="252"/>
      <c r="J54" s="252"/>
      <c r="K54" s="252"/>
      <c r="L54" s="252"/>
      <c r="M54" s="252"/>
      <c r="N54" s="252"/>
      <c r="O54" s="252"/>
      <c r="P54" s="252"/>
      <c r="Q54" s="252"/>
      <c r="R54" s="252"/>
    </row>
    <row r="55" spans="1:18" s="253" customFormat="1">
      <c r="A55" s="252"/>
      <c r="B55" s="252"/>
      <c r="C55" s="252"/>
      <c r="D55" s="252"/>
      <c r="E55" s="252"/>
      <c r="F55" s="252"/>
      <c r="G55" s="252"/>
      <c r="H55" s="227"/>
      <c r="I55" s="252"/>
      <c r="J55" s="252"/>
      <c r="K55" s="252"/>
      <c r="L55" s="252"/>
      <c r="M55" s="252"/>
      <c r="N55" s="252"/>
      <c r="O55" s="252"/>
      <c r="P55" s="252"/>
      <c r="Q55" s="252"/>
      <c r="R55" s="252"/>
    </row>
    <row r="56" spans="1:18" s="253" customFormat="1">
      <c r="A56" s="252"/>
      <c r="B56" s="252"/>
      <c r="C56" s="252"/>
      <c r="D56" s="252"/>
      <c r="E56" s="252"/>
      <c r="F56" s="252"/>
      <c r="G56" s="252"/>
      <c r="H56" s="227"/>
      <c r="I56" s="252"/>
      <c r="J56" s="252"/>
      <c r="K56" s="252"/>
      <c r="L56" s="252"/>
      <c r="M56" s="252"/>
      <c r="N56" s="252"/>
      <c r="O56" s="252"/>
      <c r="P56" s="252"/>
      <c r="Q56" s="252"/>
      <c r="R56" s="252"/>
    </row>
    <row r="57" spans="1:18">
      <c r="A57" s="247"/>
      <c r="B57" s="247"/>
      <c r="C57" s="247"/>
      <c r="D57" s="247"/>
      <c r="E57" s="247"/>
      <c r="F57" s="247"/>
      <c r="G57" s="247"/>
      <c r="H57" s="227"/>
      <c r="I57" s="247"/>
      <c r="J57" s="247"/>
      <c r="K57" s="247"/>
      <c r="L57" s="247"/>
      <c r="M57" s="247"/>
      <c r="N57" s="247"/>
      <c r="O57" s="247"/>
      <c r="P57" s="247"/>
      <c r="Q57" s="247"/>
      <c r="R57" s="247"/>
    </row>
    <row r="58" spans="1:18">
      <c r="A58" s="247"/>
      <c r="B58" s="247"/>
      <c r="C58" s="247"/>
      <c r="D58" s="247"/>
      <c r="E58" s="247"/>
      <c r="F58" s="247"/>
      <c r="G58" s="247"/>
      <c r="H58" s="227"/>
      <c r="I58" s="247"/>
      <c r="J58" s="247"/>
      <c r="K58" s="247"/>
      <c r="L58" s="247"/>
      <c r="M58" s="247"/>
      <c r="N58" s="247"/>
      <c r="O58" s="247"/>
      <c r="P58" s="247"/>
      <c r="Q58" s="247"/>
      <c r="R58" s="247"/>
    </row>
    <row r="59" spans="1:18">
      <c r="A59" s="247"/>
      <c r="B59" s="247"/>
      <c r="C59" s="247"/>
      <c r="D59" s="247"/>
      <c r="E59" s="247"/>
      <c r="F59" s="247"/>
      <c r="G59" s="247"/>
      <c r="H59" s="227"/>
      <c r="I59" s="247"/>
      <c r="J59" s="247"/>
      <c r="K59" s="247"/>
      <c r="L59" s="247"/>
      <c r="M59" s="247"/>
      <c r="N59" s="247"/>
      <c r="O59" s="247"/>
      <c r="P59" s="247"/>
      <c r="Q59" s="247"/>
      <c r="R59" s="247"/>
    </row>
    <row r="60" spans="1:18">
      <c r="A60" s="247"/>
      <c r="B60" s="247"/>
      <c r="C60" s="247"/>
      <c r="D60" s="247"/>
      <c r="E60" s="247"/>
      <c r="F60" s="247"/>
      <c r="G60" s="247"/>
      <c r="H60" s="227"/>
      <c r="I60" s="247"/>
      <c r="J60" s="247"/>
      <c r="K60" s="247"/>
      <c r="L60" s="247"/>
      <c r="M60" s="247"/>
      <c r="N60" s="247"/>
      <c r="O60" s="247"/>
      <c r="P60" s="247"/>
      <c r="Q60" s="247"/>
      <c r="R60" s="247"/>
    </row>
    <row r="61" spans="1:18">
      <c r="A61" s="247"/>
      <c r="B61" s="247"/>
      <c r="C61" s="247"/>
      <c r="D61" s="247"/>
      <c r="E61" s="247"/>
      <c r="F61" s="247"/>
      <c r="G61" s="247"/>
      <c r="H61" s="227"/>
      <c r="I61" s="247"/>
      <c r="J61" s="247"/>
      <c r="K61" s="247"/>
      <c r="L61" s="247"/>
      <c r="M61" s="247"/>
      <c r="N61" s="247"/>
      <c r="O61" s="247"/>
      <c r="P61" s="247"/>
      <c r="Q61" s="247"/>
      <c r="R61" s="247"/>
    </row>
    <row r="62" spans="1:18">
      <c r="A62" s="247"/>
      <c r="B62" s="247"/>
      <c r="C62" s="247"/>
      <c r="D62" s="247"/>
      <c r="E62" s="247"/>
      <c r="F62" s="247"/>
      <c r="G62" s="247"/>
      <c r="H62" s="227"/>
      <c r="I62" s="247"/>
      <c r="J62" s="247"/>
      <c r="K62" s="247"/>
      <c r="L62" s="247"/>
      <c r="M62" s="247"/>
      <c r="N62" s="247"/>
      <c r="O62" s="247"/>
      <c r="P62" s="247"/>
      <c r="Q62" s="247"/>
      <c r="R62" s="247"/>
    </row>
    <row r="63" spans="1:18">
      <c r="A63" s="247"/>
      <c r="B63" s="247"/>
      <c r="C63" s="247"/>
      <c r="D63" s="247"/>
      <c r="E63" s="247"/>
      <c r="F63" s="247"/>
      <c r="G63" s="247"/>
      <c r="H63" s="227"/>
      <c r="I63" s="247"/>
      <c r="J63" s="247"/>
      <c r="K63" s="247"/>
      <c r="L63" s="247"/>
      <c r="M63" s="247"/>
      <c r="N63" s="247"/>
      <c r="O63" s="247"/>
      <c r="P63" s="247"/>
      <c r="Q63" s="247"/>
      <c r="R63" s="247"/>
    </row>
    <row r="64" spans="1:18">
      <c r="A64" s="247"/>
      <c r="B64" s="247"/>
      <c r="C64" s="247"/>
      <c r="D64" s="247"/>
      <c r="E64" s="247"/>
      <c r="F64" s="247"/>
      <c r="G64" s="247"/>
      <c r="H64" s="227"/>
      <c r="I64" s="247"/>
      <c r="J64" s="247"/>
      <c r="K64" s="247"/>
      <c r="L64" s="247"/>
      <c r="M64" s="247"/>
      <c r="N64" s="247"/>
      <c r="O64" s="247"/>
      <c r="P64" s="247"/>
      <c r="Q64" s="247"/>
      <c r="R64" s="247"/>
    </row>
    <row r="65" spans="1:18">
      <c r="A65" s="247"/>
      <c r="B65" s="247"/>
      <c r="C65" s="247"/>
      <c r="D65" s="247"/>
      <c r="E65" s="247"/>
      <c r="F65" s="247"/>
      <c r="G65" s="247"/>
      <c r="H65" s="227"/>
      <c r="I65" s="247"/>
      <c r="J65" s="247"/>
      <c r="K65" s="247"/>
      <c r="L65" s="247"/>
      <c r="M65" s="247"/>
      <c r="N65" s="247"/>
      <c r="O65" s="247"/>
      <c r="P65" s="247"/>
      <c r="Q65" s="247"/>
      <c r="R65" s="247"/>
    </row>
    <row r="66" spans="1:18">
      <c r="A66" s="247"/>
      <c r="B66" s="247"/>
      <c r="C66" s="247"/>
      <c r="D66" s="247"/>
      <c r="E66" s="247"/>
      <c r="F66" s="247"/>
      <c r="G66" s="247"/>
      <c r="H66" s="227"/>
      <c r="I66" s="247"/>
      <c r="J66" s="247"/>
      <c r="K66" s="247"/>
      <c r="L66" s="247"/>
      <c r="M66" s="247"/>
      <c r="N66" s="247"/>
      <c r="O66" s="247"/>
      <c r="P66" s="247"/>
      <c r="Q66" s="247"/>
      <c r="R66" s="247"/>
    </row>
    <row r="67" spans="1:18">
      <c r="A67" s="247"/>
      <c r="B67" s="247"/>
      <c r="C67" s="247"/>
      <c r="D67" s="247"/>
      <c r="E67" s="247"/>
      <c r="F67" s="247"/>
      <c r="G67" s="247"/>
      <c r="H67" s="227"/>
      <c r="I67" s="247"/>
      <c r="J67" s="247"/>
      <c r="K67" s="247"/>
      <c r="L67" s="247"/>
      <c r="M67" s="247"/>
      <c r="N67" s="247"/>
      <c r="O67" s="247"/>
      <c r="P67" s="247"/>
      <c r="Q67" s="247"/>
      <c r="R67" s="247"/>
    </row>
    <row r="68" spans="1:18">
      <c r="A68" s="247"/>
      <c r="B68" s="247"/>
      <c r="C68" s="247"/>
      <c r="D68" s="247"/>
      <c r="E68" s="247"/>
      <c r="F68" s="247"/>
      <c r="G68" s="247"/>
      <c r="H68" s="227"/>
      <c r="I68" s="247"/>
      <c r="J68" s="247"/>
      <c r="K68" s="247"/>
      <c r="L68" s="247"/>
      <c r="M68" s="247"/>
      <c r="N68" s="247"/>
      <c r="O68" s="247"/>
      <c r="P68" s="247"/>
      <c r="Q68" s="247"/>
      <c r="R68" s="247"/>
    </row>
    <row r="69" spans="1:18">
      <c r="A69" s="247"/>
      <c r="B69" s="247"/>
      <c r="C69" s="247"/>
      <c r="D69" s="247"/>
      <c r="E69" s="247"/>
      <c r="F69" s="247"/>
      <c r="G69" s="247"/>
      <c r="H69" s="227"/>
      <c r="I69" s="247"/>
      <c r="J69" s="247"/>
      <c r="K69" s="247"/>
      <c r="L69" s="247"/>
      <c r="M69" s="247"/>
      <c r="N69" s="247"/>
      <c r="O69" s="247"/>
      <c r="P69" s="247"/>
      <c r="Q69" s="247"/>
      <c r="R69" s="247"/>
    </row>
    <row r="70" spans="1:18">
      <c r="A70" s="247"/>
      <c r="B70" s="247"/>
      <c r="C70" s="247"/>
      <c r="D70" s="247"/>
      <c r="E70" s="247"/>
      <c r="F70" s="247"/>
      <c r="G70" s="247"/>
      <c r="H70" s="227"/>
      <c r="I70" s="247"/>
      <c r="J70" s="247"/>
      <c r="K70" s="247"/>
      <c r="L70" s="247"/>
      <c r="M70" s="247"/>
      <c r="N70" s="247"/>
      <c r="O70" s="247"/>
      <c r="P70" s="247"/>
      <c r="Q70" s="247"/>
      <c r="R70" s="247"/>
    </row>
    <row r="71" spans="1:18">
      <c r="A71" s="247"/>
      <c r="B71" s="247"/>
      <c r="C71" s="247"/>
      <c r="D71" s="247"/>
      <c r="E71" s="247"/>
      <c r="F71" s="247"/>
      <c r="G71" s="247"/>
      <c r="H71" s="227"/>
      <c r="I71" s="247"/>
      <c r="J71" s="247"/>
      <c r="K71" s="247"/>
      <c r="L71" s="247"/>
      <c r="M71" s="247"/>
      <c r="N71" s="247"/>
      <c r="O71" s="247"/>
      <c r="P71" s="247"/>
      <c r="Q71" s="247"/>
      <c r="R71" s="247"/>
    </row>
    <row r="72" spans="1:18">
      <c r="A72" s="247"/>
      <c r="B72" s="247"/>
      <c r="C72" s="247"/>
      <c r="D72" s="247"/>
      <c r="E72" s="247"/>
      <c r="F72" s="247"/>
      <c r="G72" s="247"/>
      <c r="H72" s="227"/>
      <c r="I72" s="247"/>
      <c r="J72" s="247"/>
      <c r="K72" s="247"/>
      <c r="L72" s="247"/>
      <c r="M72" s="247"/>
      <c r="N72" s="247"/>
      <c r="O72" s="247"/>
      <c r="P72" s="247"/>
      <c r="Q72" s="247"/>
      <c r="R72" s="247"/>
    </row>
    <row r="73" spans="1:18">
      <c r="A73" s="247"/>
      <c r="B73" s="247"/>
      <c r="C73" s="247"/>
      <c r="D73" s="247"/>
      <c r="E73" s="247"/>
      <c r="F73" s="247"/>
      <c r="G73" s="247"/>
      <c r="H73" s="227"/>
      <c r="I73" s="247"/>
      <c r="J73" s="247"/>
      <c r="K73" s="247"/>
      <c r="L73" s="247"/>
      <c r="M73" s="247"/>
      <c r="N73" s="247"/>
      <c r="O73" s="247"/>
      <c r="P73" s="247"/>
      <c r="Q73" s="247"/>
      <c r="R73" s="247"/>
    </row>
    <row r="74" spans="1:18">
      <c r="A74" s="247"/>
      <c r="B74" s="247"/>
      <c r="C74" s="247"/>
      <c r="D74" s="247"/>
      <c r="E74" s="247"/>
      <c r="F74" s="247"/>
      <c r="G74" s="247"/>
      <c r="H74" s="227"/>
      <c r="I74" s="247"/>
      <c r="J74" s="247"/>
      <c r="K74" s="247"/>
      <c r="L74" s="247"/>
      <c r="M74" s="247"/>
      <c r="N74" s="247"/>
      <c r="O74" s="247"/>
      <c r="P74" s="247"/>
      <c r="Q74" s="247"/>
      <c r="R74" s="247"/>
    </row>
    <row r="75" spans="1:18">
      <c r="A75" s="247"/>
      <c r="B75" s="247"/>
      <c r="C75" s="247"/>
      <c r="D75" s="247"/>
      <c r="E75" s="247"/>
      <c r="F75" s="247"/>
      <c r="G75" s="247"/>
      <c r="H75" s="227"/>
      <c r="I75" s="247"/>
      <c r="J75" s="247"/>
      <c r="K75" s="247"/>
      <c r="L75" s="247"/>
      <c r="M75" s="247"/>
      <c r="N75" s="247"/>
      <c r="O75" s="247"/>
      <c r="P75" s="247"/>
      <c r="Q75" s="247"/>
      <c r="R75" s="247"/>
    </row>
    <row r="76" spans="1:18">
      <c r="A76" s="247"/>
      <c r="B76" s="247"/>
      <c r="C76" s="247"/>
      <c r="D76" s="247"/>
      <c r="E76" s="247"/>
      <c r="F76" s="247"/>
      <c r="G76" s="247"/>
      <c r="H76" s="227"/>
      <c r="I76" s="247"/>
      <c r="J76" s="247"/>
      <c r="K76" s="247"/>
      <c r="L76" s="247"/>
      <c r="M76" s="247"/>
      <c r="N76" s="247"/>
      <c r="O76" s="247"/>
      <c r="P76" s="247"/>
      <c r="Q76" s="247"/>
      <c r="R76" s="247"/>
    </row>
    <row r="77" spans="1:18">
      <c r="A77" s="247"/>
      <c r="B77" s="247"/>
      <c r="C77" s="247"/>
      <c r="D77" s="247"/>
      <c r="E77" s="247"/>
      <c r="F77" s="247"/>
      <c r="G77" s="247"/>
      <c r="H77" s="227"/>
      <c r="I77" s="247"/>
      <c r="J77" s="247"/>
      <c r="K77" s="247"/>
      <c r="L77" s="247"/>
      <c r="M77" s="247"/>
      <c r="N77" s="247"/>
      <c r="O77" s="247"/>
      <c r="P77" s="247"/>
      <c r="Q77" s="247"/>
      <c r="R77" s="247"/>
    </row>
    <row r="78" spans="1:18">
      <c r="A78" s="247"/>
      <c r="B78" s="247"/>
      <c r="C78" s="247"/>
      <c r="D78" s="247"/>
      <c r="E78" s="247"/>
      <c r="F78" s="247"/>
      <c r="G78" s="247"/>
      <c r="H78" s="227"/>
      <c r="I78" s="247"/>
      <c r="J78" s="247"/>
      <c r="K78" s="247"/>
      <c r="L78" s="247"/>
      <c r="M78" s="247"/>
      <c r="N78" s="247"/>
      <c r="O78" s="247"/>
      <c r="P78" s="247"/>
      <c r="Q78" s="247"/>
      <c r="R78" s="247"/>
    </row>
    <row r="79" spans="1:18">
      <c r="A79" s="247"/>
      <c r="B79" s="247"/>
      <c r="C79" s="247"/>
      <c r="D79" s="247"/>
      <c r="E79" s="247"/>
      <c r="F79" s="247"/>
      <c r="G79" s="247"/>
      <c r="H79" s="227"/>
      <c r="I79" s="247"/>
      <c r="J79" s="247"/>
      <c r="K79" s="247"/>
      <c r="L79" s="247"/>
      <c r="M79" s="247"/>
      <c r="N79" s="247"/>
      <c r="O79" s="247"/>
      <c r="P79" s="247"/>
      <c r="Q79" s="247"/>
      <c r="R79" s="247"/>
    </row>
    <row r="80" spans="1:18">
      <c r="A80" s="247"/>
      <c r="B80" s="247"/>
      <c r="C80" s="247"/>
      <c r="D80" s="247"/>
      <c r="E80" s="247"/>
      <c r="F80" s="247"/>
      <c r="G80" s="247"/>
      <c r="H80" s="227"/>
      <c r="I80" s="247"/>
      <c r="J80" s="247"/>
      <c r="K80" s="247"/>
      <c r="L80" s="247"/>
      <c r="M80" s="247"/>
      <c r="N80" s="247"/>
      <c r="O80" s="247"/>
      <c r="P80" s="247"/>
      <c r="Q80" s="247"/>
      <c r="R80" s="247"/>
    </row>
    <row r="81" spans="1:18">
      <c r="A81" s="247"/>
      <c r="B81" s="247"/>
      <c r="C81" s="247"/>
      <c r="D81" s="247"/>
      <c r="E81" s="247"/>
      <c r="F81" s="247"/>
      <c r="G81" s="247"/>
      <c r="H81" s="227"/>
      <c r="I81" s="247"/>
      <c r="J81" s="247"/>
      <c r="K81" s="247"/>
      <c r="L81" s="247"/>
      <c r="M81" s="247"/>
      <c r="N81" s="247"/>
      <c r="O81" s="247"/>
      <c r="P81" s="247"/>
      <c r="Q81" s="247"/>
      <c r="R81" s="247"/>
    </row>
    <row r="82" spans="1:18">
      <c r="A82" s="247"/>
      <c r="B82" s="247"/>
      <c r="C82" s="247"/>
      <c r="D82" s="247"/>
      <c r="E82" s="247"/>
      <c r="F82" s="247"/>
      <c r="G82" s="247"/>
      <c r="H82" s="227"/>
      <c r="I82" s="247"/>
      <c r="J82" s="247"/>
      <c r="K82" s="247"/>
      <c r="L82" s="247"/>
      <c r="M82" s="247"/>
      <c r="N82" s="247"/>
      <c r="O82" s="247"/>
      <c r="P82" s="247"/>
      <c r="Q82" s="247"/>
      <c r="R82" s="247"/>
    </row>
    <row r="83" spans="1:18">
      <c r="A83" s="247"/>
      <c r="B83" s="247"/>
      <c r="C83" s="247"/>
      <c r="D83" s="247"/>
      <c r="E83" s="247"/>
      <c r="F83" s="247"/>
      <c r="G83" s="247"/>
      <c r="H83" s="227"/>
      <c r="I83" s="247"/>
      <c r="J83" s="247"/>
      <c r="K83" s="247"/>
      <c r="L83" s="247"/>
      <c r="M83" s="247"/>
      <c r="N83" s="247"/>
      <c r="O83" s="247"/>
      <c r="P83" s="247"/>
      <c r="Q83" s="247"/>
      <c r="R83" s="247"/>
    </row>
    <row r="84" spans="1:18">
      <c r="A84" s="247"/>
      <c r="B84" s="247"/>
      <c r="C84" s="247"/>
      <c r="D84" s="247"/>
      <c r="E84" s="247"/>
      <c r="F84" s="247"/>
      <c r="G84" s="247"/>
      <c r="H84" s="227"/>
      <c r="I84" s="247"/>
      <c r="J84" s="247"/>
      <c r="K84" s="247"/>
      <c r="L84" s="247"/>
      <c r="M84" s="247"/>
      <c r="N84" s="247"/>
      <c r="O84" s="247"/>
      <c r="P84" s="247"/>
      <c r="Q84" s="247"/>
      <c r="R84" s="247"/>
    </row>
    <row r="85" spans="1:18">
      <c r="A85" s="247"/>
      <c r="B85" s="247"/>
      <c r="C85" s="247"/>
      <c r="D85" s="247"/>
      <c r="E85" s="247"/>
      <c r="F85" s="247"/>
      <c r="G85" s="247"/>
      <c r="H85" s="227"/>
      <c r="I85" s="247"/>
      <c r="J85" s="247"/>
      <c r="K85" s="247"/>
      <c r="L85" s="247"/>
      <c r="M85" s="247"/>
      <c r="N85" s="247"/>
      <c r="O85" s="247"/>
      <c r="P85" s="247"/>
      <c r="Q85" s="247"/>
      <c r="R85" s="247"/>
    </row>
    <row r="86" spans="1:18">
      <c r="A86" s="247"/>
      <c r="B86" s="247"/>
      <c r="C86" s="247"/>
      <c r="D86" s="247"/>
      <c r="E86" s="247"/>
      <c r="F86" s="247"/>
      <c r="G86" s="247"/>
      <c r="H86" s="227"/>
      <c r="I86" s="247"/>
      <c r="J86" s="247"/>
      <c r="K86" s="247"/>
      <c r="L86" s="247"/>
      <c r="M86" s="247"/>
      <c r="N86" s="247"/>
      <c r="O86" s="247"/>
      <c r="P86" s="247"/>
      <c r="Q86" s="247"/>
      <c r="R86" s="247"/>
    </row>
    <row r="87" spans="1:18">
      <c r="A87" s="247"/>
      <c r="B87" s="247"/>
      <c r="C87" s="247"/>
      <c r="D87" s="247"/>
      <c r="E87" s="247"/>
      <c r="F87" s="247"/>
      <c r="G87" s="247"/>
      <c r="H87" s="227"/>
      <c r="I87" s="247"/>
      <c r="J87" s="247"/>
      <c r="K87" s="247"/>
      <c r="L87" s="247"/>
      <c r="M87" s="247"/>
      <c r="N87" s="247"/>
      <c r="O87" s="247"/>
      <c r="P87" s="247"/>
      <c r="Q87" s="247"/>
      <c r="R87" s="247"/>
    </row>
    <row r="88" spans="1:18">
      <c r="A88" s="247"/>
      <c r="B88" s="247"/>
      <c r="C88" s="247"/>
      <c r="D88" s="247"/>
      <c r="E88" s="247"/>
      <c r="F88" s="247"/>
      <c r="G88" s="247"/>
      <c r="H88" s="227"/>
      <c r="I88" s="247"/>
      <c r="J88" s="247"/>
      <c r="K88" s="247"/>
      <c r="L88" s="247"/>
      <c r="M88" s="247"/>
      <c r="N88" s="247"/>
      <c r="O88" s="247"/>
      <c r="P88" s="247"/>
      <c r="Q88" s="247"/>
      <c r="R88" s="247"/>
    </row>
    <row r="89" spans="1:18">
      <c r="A89" s="247"/>
      <c r="B89" s="247"/>
      <c r="C89" s="247"/>
      <c r="D89" s="247"/>
      <c r="E89" s="247"/>
      <c r="F89" s="247"/>
      <c r="G89" s="247"/>
      <c r="H89" s="227"/>
      <c r="I89" s="247"/>
      <c r="J89" s="247"/>
      <c r="K89" s="247"/>
      <c r="L89" s="247"/>
      <c r="M89" s="247"/>
      <c r="N89" s="247"/>
      <c r="O89" s="247"/>
      <c r="P89" s="247"/>
      <c r="Q89" s="247"/>
      <c r="R89" s="247"/>
    </row>
    <row r="90" spans="1:18">
      <c r="A90" s="247"/>
      <c r="B90" s="247"/>
      <c r="C90" s="247"/>
      <c r="D90" s="247"/>
      <c r="E90" s="247"/>
      <c r="F90" s="247"/>
      <c r="G90" s="247"/>
      <c r="H90" s="227"/>
      <c r="I90" s="247"/>
      <c r="J90" s="247"/>
      <c r="K90" s="247"/>
      <c r="L90" s="247"/>
      <c r="M90" s="247"/>
      <c r="N90" s="247"/>
      <c r="O90" s="247"/>
      <c r="P90" s="247"/>
      <c r="Q90" s="247"/>
      <c r="R90" s="247"/>
    </row>
    <row r="91" spans="1:18">
      <c r="A91" s="247"/>
      <c r="B91" s="247"/>
      <c r="C91" s="247"/>
      <c r="D91" s="247"/>
      <c r="E91" s="247"/>
      <c r="F91" s="247"/>
      <c r="G91" s="247"/>
      <c r="H91" s="227"/>
      <c r="I91" s="247"/>
      <c r="J91" s="247"/>
      <c r="K91" s="247"/>
      <c r="L91" s="247"/>
      <c r="M91" s="247"/>
      <c r="N91" s="247"/>
      <c r="O91" s="247"/>
      <c r="P91" s="247"/>
      <c r="Q91" s="247"/>
      <c r="R91" s="247"/>
    </row>
    <row r="92" spans="1:18">
      <c r="A92" s="247"/>
      <c r="B92" s="247"/>
      <c r="C92" s="247"/>
      <c r="D92" s="247"/>
      <c r="E92" s="247"/>
      <c r="F92" s="247"/>
      <c r="G92" s="247"/>
      <c r="H92" s="227"/>
      <c r="I92" s="247"/>
      <c r="J92" s="247"/>
      <c r="K92" s="247"/>
      <c r="L92" s="247"/>
      <c r="M92" s="247"/>
      <c r="N92" s="247"/>
      <c r="O92" s="247"/>
      <c r="P92" s="247"/>
      <c r="Q92" s="247"/>
      <c r="R92" s="247"/>
    </row>
    <row r="93" spans="1:18">
      <c r="A93" s="247"/>
      <c r="B93" s="247"/>
      <c r="C93" s="247"/>
      <c r="D93" s="247"/>
      <c r="E93" s="247"/>
      <c r="F93" s="247"/>
      <c r="G93" s="247"/>
      <c r="H93" s="227"/>
      <c r="I93" s="247"/>
      <c r="J93" s="247"/>
      <c r="K93" s="247"/>
      <c r="L93" s="247"/>
      <c r="M93" s="247"/>
      <c r="N93" s="247"/>
      <c r="O93" s="247"/>
      <c r="P93" s="247"/>
      <c r="Q93" s="247"/>
      <c r="R93" s="247"/>
    </row>
    <row r="94" spans="1:18">
      <c r="A94" s="247"/>
      <c r="B94" s="247"/>
      <c r="C94" s="247"/>
      <c r="D94" s="247"/>
      <c r="E94" s="247"/>
      <c r="F94" s="247"/>
      <c r="G94" s="247"/>
      <c r="H94" s="227"/>
      <c r="I94" s="247"/>
      <c r="J94" s="247"/>
      <c r="K94" s="247"/>
      <c r="L94" s="247"/>
      <c r="M94" s="247"/>
      <c r="N94" s="247"/>
      <c r="O94" s="247"/>
      <c r="P94" s="247"/>
      <c r="Q94" s="247"/>
      <c r="R94" s="247"/>
    </row>
    <row r="95" spans="1:18">
      <c r="A95" s="247"/>
      <c r="B95" s="247"/>
      <c r="C95" s="247"/>
      <c r="D95" s="247"/>
      <c r="E95" s="247"/>
      <c r="F95" s="247"/>
      <c r="G95" s="247"/>
      <c r="H95" s="227"/>
      <c r="I95" s="247"/>
      <c r="J95" s="247"/>
      <c r="K95" s="247"/>
      <c r="L95" s="247"/>
      <c r="M95" s="247"/>
      <c r="N95" s="247"/>
      <c r="O95" s="247"/>
      <c r="P95" s="247"/>
      <c r="Q95" s="247"/>
      <c r="R95" s="247"/>
    </row>
    <row r="96" spans="1:18">
      <c r="A96" s="247"/>
      <c r="B96" s="247"/>
      <c r="C96" s="247"/>
      <c r="D96" s="247"/>
      <c r="E96" s="247"/>
      <c r="F96" s="247"/>
      <c r="G96" s="247"/>
      <c r="H96" s="227"/>
      <c r="I96" s="247"/>
      <c r="J96" s="247"/>
      <c r="K96" s="247"/>
      <c r="L96" s="247"/>
      <c r="M96" s="247"/>
      <c r="N96" s="247"/>
      <c r="O96" s="247"/>
      <c r="P96" s="247"/>
      <c r="Q96" s="247"/>
      <c r="R96" s="247"/>
    </row>
    <row r="97" spans="1:18">
      <c r="A97" s="247"/>
      <c r="B97" s="247"/>
      <c r="C97" s="247"/>
      <c r="D97" s="247"/>
      <c r="E97" s="247"/>
      <c r="F97" s="247"/>
      <c r="G97" s="247"/>
      <c r="H97" s="227"/>
      <c r="I97" s="247"/>
      <c r="J97" s="247"/>
      <c r="K97" s="247"/>
      <c r="L97" s="247"/>
      <c r="M97" s="247"/>
      <c r="N97" s="247"/>
      <c r="O97" s="247"/>
      <c r="P97" s="247"/>
      <c r="Q97" s="247"/>
      <c r="R97" s="247"/>
    </row>
    <row r="98" spans="1:18">
      <c r="A98" s="247"/>
      <c r="B98" s="247"/>
      <c r="C98" s="247"/>
      <c r="D98" s="247"/>
      <c r="E98" s="247"/>
      <c r="F98" s="247"/>
      <c r="G98" s="247"/>
      <c r="H98" s="227"/>
      <c r="I98" s="247"/>
      <c r="J98" s="247"/>
      <c r="K98" s="247"/>
      <c r="L98" s="247"/>
      <c r="M98" s="247"/>
      <c r="N98" s="247"/>
      <c r="O98" s="247"/>
      <c r="P98" s="247"/>
      <c r="Q98" s="247"/>
      <c r="R98" s="247"/>
    </row>
    <row r="99" spans="1:18">
      <c r="A99" s="247"/>
      <c r="B99" s="247"/>
      <c r="C99" s="247"/>
      <c r="D99" s="247"/>
      <c r="E99" s="247"/>
      <c r="F99" s="247"/>
      <c r="G99" s="247"/>
      <c r="H99" s="227"/>
      <c r="I99" s="247"/>
      <c r="J99" s="247"/>
      <c r="K99" s="247"/>
      <c r="L99" s="247"/>
      <c r="M99" s="247"/>
      <c r="N99" s="247"/>
      <c r="O99" s="247"/>
      <c r="P99" s="247"/>
      <c r="Q99" s="247"/>
      <c r="R99" s="247"/>
    </row>
    <row r="100" spans="1:18">
      <c r="A100" s="247"/>
      <c r="B100" s="247"/>
      <c r="C100" s="247"/>
      <c r="D100" s="247"/>
      <c r="E100" s="247"/>
      <c r="F100" s="247"/>
      <c r="G100" s="247"/>
      <c r="H100" s="227"/>
      <c r="I100" s="247"/>
      <c r="J100" s="247"/>
      <c r="K100" s="247"/>
      <c r="L100" s="247"/>
      <c r="M100" s="247"/>
      <c r="N100" s="247"/>
      <c r="O100" s="247"/>
      <c r="P100" s="247"/>
      <c r="Q100" s="247"/>
      <c r="R100" s="247"/>
    </row>
    <row r="101" spans="1:18">
      <c r="A101" s="247"/>
      <c r="B101" s="247"/>
      <c r="C101" s="247"/>
      <c r="D101" s="247"/>
      <c r="E101" s="247"/>
      <c r="F101" s="247"/>
      <c r="G101" s="247"/>
      <c r="H101" s="227"/>
      <c r="I101" s="247"/>
      <c r="J101" s="247"/>
      <c r="K101" s="247"/>
      <c r="L101" s="247"/>
      <c r="M101" s="247"/>
      <c r="N101" s="247"/>
      <c r="O101" s="247"/>
      <c r="P101" s="247"/>
      <c r="Q101" s="247"/>
      <c r="R101" s="247"/>
    </row>
    <row r="102" spans="1:18">
      <c r="A102" s="247"/>
      <c r="B102" s="247"/>
      <c r="C102" s="247"/>
      <c r="D102" s="247"/>
      <c r="E102" s="247"/>
      <c r="F102" s="247"/>
      <c r="G102" s="247"/>
      <c r="H102" s="227"/>
      <c r="I102" s="247"/>
      <c r="J102" s="247"/>
      <c r="K102" s="247"/>
      <c r="L102" s="247"/>
      <c r="M102" s="247"/>
      <c r="N102" s="247"/>
      <c r="O102" s="247"/>
      <c r="P102" s="247"/>
      <c r="Q102" s="247"/>
      <c r="R102" s="247"/>
    </row>
    <row r="103" spans="1:18">
      <c r="A103" s="247"/>
      <c r="B103" s="247"/>
      <c r="C103" s="247"/>
      <c r="D103" s="247"/>
      <c r="E103" s="247"/>
      <c r="F103" s="247"/>
      <c r="G103" s="247"/>
      <c r="H103" s="227"/>
      <c r="I103" s="247"/>
      <c r="J103" s="247"/>
      <c r="K103" s="247"/>
      <c r="L103" s="247"/>
      <c r="M103" s="247"/>
      <c r="N103" s="247"/>
      <c r="O103" s="247"/>
      <c r="P103" s="247"/>
      <c r="Q103" s="247"/>
      <c r="R103" s="247"/>
    </row>
    <row r="104" spans="1:18">
      <c r="A104" s="247"/>
      <c r="B104" s="247"/>
      <c r="C104" s="247"/>
      <c r="D104" s="247"/>
      <c r="E104" s="247"/>
      <c r="F104" s="247"/>
      <c r="G104" s="247"/>
      <c r="H104" s="227"/>
      <c r="I104" s="247"/>
      <c r="J104" s="247"/>
      <c r="K104" s="247"/>
      <c r="L104" s="247"/>
      <c r="M104" s="247"/>
      <c r="N104" s="247"/>
      <c r="O104" s="247"/>
      <c r="P104" s="247"/>
      <c r="Q104" s="247"/>
      <c r="R104" s="247"/>
    </row>
    <row r="105" spans="1:18">
      <c r="A105" s="247"/>
      <c r="B105" s="247"/>
      <c r="C105" s="247"/>
      <c r="D105" s="247"/>
      <c r="E105" s="247"/>
      <c r="F105" s="247"/>
      <c r="G105" s="247"/>
      <c r="H105" s="227"/>
      <c r="I105" s="247"/>
      <c r="J105" s="247"/>
      <c r="K105" s="247"/>
      <c r="L105" s="247"/>
      <c r="M105" s="247"/>
      <c r="N105" s="247"/>
      <c r="O105" s="247"/>
      <c r="P105" s="247"/>
      <c r="Q105" s="247"/>
      <c r="R105" s="247"/>
    </row>
    <row r="106" spans="1:18">
      <c r="A106" s="247"/>
      <c r="B106" s="247"/>
      <c r="C106" s="247"/>
      <c r="D106" s="247"/>
      <c r="E106" s="247"/>
      <c r="F106" s="247"/>
      <c r="G106" s="247"/>
      <c r="H106" s="227"/>
      <c r="I106" s="247"/>
      <c r="J106" s="247"/>
      <c r="K106" s="247"/>
      <c r="L106" s="247"/>
      <c r="M106" s="247"/>
      <c r="N106" s="247"/>
      <c r="O106" s="247"/>
      <c r="P106" s="247"/>
      <c r="Q106" s="247"/>
      <c r="R106" s="247"/>
    </row>
    <row r="107" spans="1:18">
      <c r="A107" s="247"/>
      <c r="B107" s="247"/>
      <c r="C107" s="247"/>
      <c r="D107" s="247"/>
      <c r="E107" s="247"/>
      <c r="F107" s="247"/>
      <c r="G107" s="247"/>
      <c r="H107" s="227"/>
      <c r="I107" s="247"/>
      <c r="J107" s="247"/>
      <c r="K107" s="247"/>
      <c r="L107" s="247"/>
      <c r="M107" s="247"/>
      <c r="N107" s="247"/>
      <c r="O107" s="247"/>
      <c r="P107" s="247"/>
      <c r="Q107" s="247"/>
      <c r="R107" s="247"/>
    </row>
    <row r="108" spans="1:18">
      <c r="A108" s="247"/>
      <c r="B108" s="247"/>
      <c r="C108" s="247"/>
      <c r="D108" s="247"/>
      <c r="E108" s="247"/>
      <c r="F108" s="247"/>
      <c r="G108" s="247"/>
      <c r="H108" s="227"/>
      <c r="I108" s="247"/>
      <c r="J108" s="247"/>
      <c r="K108" s="247"/>
      <c r="L108" s="247"/>
      <c r="M108" s="247"/>
      <c r="N108" s="247"/>
      <c r="O108" s="247"/>
      <c r="P108" s="247"/>
      <c r="Q108" s="247"/>
      <c r="R108" s="247"/>
    </row>
    <row r="109" spans="1:18">
      <c r="A109" s="247"/>
      <c r="B109" s="247"/>
      <c r="C109" s="247"/>
      <c r="D109" s="247"/>
      <c r="E109" s="247"/>
      <c r="F109" s="247"/>
      <c r="G109" s="247"/>
      <c r="H109" s="227"/>
      <c r="I109" s="247"/>
      <c r="J109" s="247"/>
      <c r="K109" s="247"/>
      <c r="L109" s="247"/>
      <c r="M109" s="247"/>
      <c r="N109" s="247"/>
      <c r="O109" s="247"/>
      <c r="P109" s="247"/>
      <c r="Q109" s="247"/>
      <c r="R109" s="247"/>
    </row>
    <row r="110" spans="1:18">
      <c r="A110" s="247"/>
      <c r="B110" s="247"/>
      <c r="C110" s="247"/>
      <c r="D110" s="247"/>
      <c r="E110" s="247"/>
      <c r="F110" s="247"/>
      <c r="G110" s="247"/>
      <c r="H110" s="227"/>
      <c r="I110" s="247"/>
      <c r="J110" s="247"/>
      <c r="K110" s="247"/>
      <c r="L110" s="247"/>
      <c r="M110" s="247"/>
      <c r="N110" s="247"/>
      <c r="O110" s="247"/>
      <c r="P110" s="247"/>
      <c r="Q110" s="247"/>
      <c r="R110" s="247"/>
    </row>
    <row r="111" spans="1:18">
      <c r="A111" s="247"/>
      <c r="B111" s="247"/>
      <c r="C111" s="247"/>
      <c r="D111" s="247"/>
      <c r="E111" s="247"/>
      <c r="F111" s="247"/>
      <c r="G111" s="247"/>
      <c r="H111" s="227"/>
      <c r="I111" s="247"/>
      <c r="J111" s="247"/>
      <c r="K111" s="247"/>
      <c r="L111" s="247"/>
      <c r="M111" s="247"/>
      <c r="N111" s="247"/>
      <c r="O111" s="247"/>
      <c r="P111" s="247"/>
      <c r="Q111" s="247"/>
      <c r="R111" s="247"/>
    </row>
    <row r="112" spans="1:18">
      <c r="A112" s="247"/>
      <c r="B112" s="247"/>
      <c r="C112" s="247"/>
      <c r="D112" s="247"/>
      <c r="E112" s="247"/>
      <c r="F112" s="247"/>
      <c r="G112" s="247"/>
      <c r="H112" s="227"/>
      <c r="I112" s="247"/>
      <c r="J112" s="247"/>
      <c r="K112" s="247"/>
      <c r="L112" s="247"/>
      <c r="M112" s="247"/>
      <c r="N112" s="247"/>
      <c r="O112" s="247"/>
      <c r="P112" s="247"/>
      <c r="Q112" s="247"/>
      <c r="R112" s="247"/>
    </row>
    <row r="113" spans="1:18">
      <c r="A113" s="247"/>
      <c r="B113" s="247"/>
      <c r="C113" s="247"/>
      <c r="D113" s="247"/>
      <c r="E113" s="247"/>
      <c r="F113" s="247"/>
      <c r="G113" s="247"/>
      <c r="H113" s="227"/>
      <c r="I113" s="247"/>
      <c r="J113" s="247"/>
      <c r="K113" s="247"/>
      <c r="L113" s="247"/>
      <c r="M113" s="247"/>
      <c r="N113" s="247"/>
      <c r="O113" s="247"/>
      <c r="P113" s="247"/>
      <c r="Q113" s="247"/>
      <c r="R113" s="247"/>
    </row>
    <row r="114" spans="1:18">
      <c r="A114" s="247"/>
      <c r="B114" s="247"/>
      <c r="C114" s="247"/>
      <c r="D114" s="247"/>
      <c r="E114" s="247"/>
      <c r="F114" s="247"/>
      <c r="G114" s="247"/>
      <c r="H114" s="227"/>
      <c r="I114" s="247"/>
      <c r="J114" s="247"/>
      <c r="K114" s="247"/>
      <c r="L114" s="247"/>
      <c r="M114" s="247"/>
      <c r="N114" s="247"/>
      <c r="O114" s="247"/>
      <c r="P114" s="247"/>
      <c r="Q114" s="247"/>
      <c r="R114" s="247"/>
    </row>
    <row r="115" spans="1:18">
      <c r="A115" s="247"/>
      <c r="B115" s="247"/>
      <c r="C115" s="247"/>
      <c r="D115" s="247"/>
      <c r="E115" s="247"/>
      <c r="F115" s="247"/>
      <c r="G115" s="247"/>
      <c r="H115" s="227"/>
      <c r="I115" s="247"/>
      <c r="J115" s="247"/>
      <c r="K115" s="247"/>
      <c r="L115" s="247"/>
      <c r="M115" s="247"/>
      <c r="N115" s="247"/>
      <c r="O115" s="247"/>
      <c r="P115" s="247"/>
      <c r="Q115" s="247"/>
      <c r="R115" s="247"/>
    </row>
    <row r="116" spans="1:18">
      <c r="A116" s="247"/>
      <c r="B116" s="247"/>
      <c r="C116" s="247"/>
      <c r="D116" s="247"/>
      <c r="E116" s="247"/>
      <c r="F116" s="247"/>
      <c r="G116" s="247"/>
      <c r="H116" s="227"/>
      <c r="I116" s="247"/>
      <c r="J116" s="247"/>
      <c r="K116" s="247"/>
      <c r="L116" s="247"/>
      <c r="M116" s="247"/>
      <c r="N116" s="247"/>
      <c r="O116" s="247"/>
      <c r="P116" s="247"/>
      <c r="Q116" s="247"/>
      <c r="R116" s="247"/>
    </row>
    <row r="117" spans="1:18">
      <c r="A117" s="247"/>
      <c r="B117" s="247"/>
      <c r="C117" s="247"/>
      <c r="D117" s="247"/>
      <c r="E117" s="247"/>
      <c r="F117" s="247"/>
      <c r="G117" s="247"/>
      <c r="H117" s="227"/>
      <c r="I117" s="247"/>
      <c r="J117" s="247"/>
      <c r="K117" s="247"/>
      <c r="L117" s="247"/>
      <c r="M117" s="247"/>
      <c r="N117" s="247"/>
      <c r="O117" s="247"/>
      <c r="P117" s="247"/>
      <c r="Q117" s="247"/>
      <c r="R117" s="247"/>
    </row>
    <row r="118" spans="1:18">
      <c r="A118" s="247"/>
      <c r="B118" s="247"/>
      <c r="C118" s="247"/>
      <c r="D118" s="247"/>
      <c r="E118" s="247"/>
      <c r="F118" s="247"/>
      <c r="G118" s="247"/>
      <c r="H118" s="227"/>
      <c r="I118" s="247"/>
      <c r="J118" s="247"/>
      <c r="K118" s="247"/>
      <c r="L118" s="247"/>
      <c r="M118" s="247"/>
      <c r="N118" s="247"/>
      <c r="O118" s="247"/>
      <c r="P118" s="247"/>
      <c r="Q118" s="247"/>
      <c r="R118" s="247"/>
    </row>
    <row r="119" spans="1:18">
      <c r="A119" s="247"/>
      <c r="B119" s="247"/>
      <c r="C119" s="247"/>
      <c r="D119" s="247"/>
      <c r="E119" s="247"/>
      <c r="F119" s="247"/>
      <c r="G119" s="247"/>
      <c r="H119" s="227"/>
      <c r="I119" s="247"/>
      <c r="J119" s="247"/>
      <c r="K119" s="247"/>
      <c r="L119" s="247"/>
      <c r="M119" s="247"/>
      <c r="N119" s="247"/>
      <c r="O119" s="247"/>
      <c r="P119" s="247"/>
      <c r="Q119" s="247"/>
      <c r="R119" s="247"/>
    </row>
    <row r="120" spans="1:18">
      <c r="A120" s="247"/>
      <c r="B120" s="247"/>
      <c r="C120" s="247"/>
      <c r="D120" s="247"/>
      <c r="E120" s="247"/>
      <c r="F120" s="247"/>
      <c r="G120" s="247"/>
      <c r="H120" s="227"/>
      <c r="I120" s="247"/>
      <c r="J120" s="247"/>
      <c r="K120" s="247"/>
      <c r="L120" s="247"/>
      <c r="M120" s="247"/>
      <c r="N120" s="247"/>
      <c r="O120" s="247"/>
      <c r="P120" s="247"/>
      <c r="Q120" s="247"/>
      <c r="R120" s="247"/>
    </row>
    <row r="121" spans="1:18">
      <c r="A121" s="247"/>
      <c r="B121" s="247"/>
      <c r="C121" s="247"/>
      <c r="D121" s="247"/>
      <c r="E121" s="247"/>
      <c r="F121" s="247"/>
      <c r="G121" s="247"/>
      <c r="H121" s="227"/>
      <c r="I121" s="247"/>
      <c r="J121" s="247"/>
      <c r="K121" s="247"/>
      <c r="L121" s="247"/>
      <c r="M121" s="247"/>
      <c r="N121" s="247"/>
      <c r="O121" s="247"/>
      <c r="P121" s="247"/>
      <c r="Q121" s="247"/>
      <c r="R121" s="247"/>
    </row>
    <row r="122" spans="1:18">
      <c r="A122" s="247"/>
      <c r="B122" s="247"/>
      <c r="C122" s="247"/>
      <c r="D122" s="247"/>
      <c r="E122" s="247"/>
      <c r="F122" s="247"/>
      <c r="G122" s="247"/>
      <c r="H122" s="227"/>
      <c r="I122" s="247"/>
      <c r="J122" s="247"/>
      <c r="K122" s="247"/>
      <c r="L122" s="247"/>
      <c r="M122" s="247"/>
      <c r="N122" s="247"/>
      <c r="O122" s="247"/>
      <c r="P122" s="247"/>
      <c r="Q122" s="247"/>
      <c r="R122" s="247"/>
    </row>
    <row r="123" spans="1:18">
      <c r="A123" s="247"/>
      <c r="B123" s="247"/>
      <c r="C123" s="247"/>
      <c r="D123" s="247"/>
      <c r="E123" s="247"/>
      <c r="F123" s="247"/>
      <c r="G123" s="247"/>
      <c r="H123" s="227"/>
      <c r="I123" s="247"/>
      <c r="J123" s="247"/>
      <c r="K123" s="247"/>
      <c r="L123" s="247"/>
      <c r="M123" s="247"/>
      <c r="N123" s="247"/>
      <c r="O123" s="247"/>
      <c r="P123" s="247"/>
      <c r="Q123" s="247"/>
      <c r="R123" s="247"/>
    </row>
    <row r="124" spans="1:18">
      <c r="A124" s="247"/>
      <c r="B124" s="247"/>
      <c r="C124" s="247"/>
      <c r="D124" s="247"/>
      <c r="E124" s="247"/>
      <c r="F124" s="247"/>
      <c r="G124" s="247"/>
      <c r="H124" s="227"/>
      <c r="I124" s="247"/>
      <c r="J124" s="247"/>
      <c r="K124" s="247"/>
      <c r="L124" s="247"/>
      <c r="M124" s="247"/>
      <c r="N124" s="247"/>
      <c r="O124" s="247"/>
      <c r="P124" s="247"/>
      <c r="Q124" s="247"/>
      <c r="R124" s="247"/>
    </row>
    <row r="125" spans="1:18">
      <c r="A125" s="247"/>
      <c r="B125" s="247"/>
      <c r="C125" s="247"/>
      <c r="D125" s="247"/>
      <c r="E125" s="247"/>
      <c r="F125" s="247"/>
      <c r="G125" s="247"/>
      <c r="H125" s="227"/>
      <c r="I125" s="247"/>
      <c r="J125" s="247"/>
      <c r="K125" s="247"/>
      <c r="L125" s="247"/>
      <c r="M125" s="247"/>
      <c r="N125" s="247"/>
      <c r="O125" s="247"/>
      <c r="P125" s="247"/>
      <c r="Q125" s="247"/>
      <c r="R125" s="247"/>
    </row>
    <row r="126" spans="1:18">
      <c r="A126" s="247"/>
      <c r="B126" s="247"/>
      <c r="C126" s="247"/>
      <c r="D126" s="247"/>
      <c r="E126" s="247"/>
      <c r="F126" s="247"/>
      <c r="G126" s="247"/>
      <c r="H126" s="227"/>
      <c r="I126" s="247"/>
      <c r="J126" s="247"/>
      <c r="K126" s="247"/>
      <c r="L126" s="247"/>
      <c r="M126" s="247"/>
      <c r="N126" s="247"/>
      <c r="O126" s="247"/>
      <c r="P126" s="247"/>
      <c r="Q126" s="247"/>
      <c r="R126" s="247"/>
    </row>
    <row r="127" spans="1:18">
      <c r="A127" s="247"/>
      <c r="B127" s="247"/>
      <c r="C127" s="247"/>
      <c r="D127" s="247"/>
      <c r="E127" s="247"/>
      <c r="F127" s="247"/>
      <c r="G127" s="247"/>
      <c r="H127" s="227"/>
      <c r="I127" s="247"/>
      <c r="J127" s="247"/>
      <c r="K127" s="247"/>
      <c r="L127" s="247"/>
      <c r="M127" s="247"/>
      <c r="N127" s="247"/>
      <c r="O127" s="247"/>
      <c r="P127" s="247"/>
      <c r="Q127" s="247"/>
      <c r="R127" s="247"/>
    </row>
    <row r="128" spans="1:18">
      <c r="A128" s="247"/>
      <c r="B128" s="247"/>
      <c r="C128" s="247"/>
      <c r="D128" s="247"/>
      <c r="E128" s="247"/>
      <c r="F128" s="247"/>
      <c r="G128" s="247"/>
      <c r="H128" s="227"/>
      <c r="I128" s="247"/>
      <c r="J128" s="247"/>
      <c r="K128" s="247"/>
      <c r="L128" s="247"/>
      <c r="M128" s="247"/>
      <c r="N128" s="247"/>
      <c r="O128" s="247"/>
      <c r="P128" s="247"/>
      <c r="Q128" s="247"/>
      <c r="R128" s="247"/>
    </row>
    <row r="129" spans="1:18">
      <c r="A129" s="247"/>
      <c r="B129" s="247"/>
      <c r="C129" s="247"/>
      <c r="D129" s="247"/>
      <c r="E129" s="247"/>
      <c r="F129" s="247"/>
      <c r="G129" s="247"/>
      <c r="H129" s="227"/>
      <c r="I129" s="247"/>
      <c r="J129" s="247"/>
      <c r="K129" s="247"/>
      <c r="L129" s="247"/>
      <c r="M129" s="247"/>
      <c r="N129" s="247"/>
      <c r="O129" s="247"/>
      <c r="P129" s="247"/>
      <c r="Q129" s="247"/>
      <c r="R129" s="247"/>
    </row>
    <row r="130" spans="1:18">
      <c r="A130" s="247"/>
      <c r="B130" s="247"/>
      <c r="C130" s="247"/>
      <c r="D130" s="247"/>
      <c r="E130" s="247"/>
      <c r="F130" s="247"/>
      <c r="G130" s="247"/>
      <c r="H130" s="227"/>
      <c r="I130" s="247"/>
      <c r="J130" s="247"/>
      <c r="K130" s="247"/>
      <c r="L130" s="247"/>
      <c r="M130" s="247"/>
      <c r="N130" s="247"/>
      <c r="O130" s="247"/>
      <c r="P130" s="247"/>
      <c r="Q130" s="247"/>
      <c r="R130" s="247"/>
    </row>
    <row r="131" spans="1:18">
      <c r="A131" s="247"/>
      <c r="B131" s="247"/>
      <c r="C131" s="247"/>
      <c r="D131" s="247"/>
      <c r="E131" s="247"/>
      <c r="F131" s="247"/>
      <c r="G131" s="247"/>
      <c r="H131" s="227"/>
      <c r="I131" s="247"/>
      <c r="J131" s="247"/>
      <c r="K131" s="247"/>
      <c r="L131" s="247"/>
      <c r="M131" s="247"/>
      <c r="N131" s="247"/>
      <c r="O131" s="247"/>
      <c r="P131" s="247"/>
      <c r="Q131" s="247"/>
      <c r="R131" s="247"/>
    </row>
    <row r="132" spans="1:18">
      <c r="A132" s="247"/>
      <c r="B132" s="247"/>
      <c r="C132" s="247"/>
      <c r="D132" s="247"/>
      <c r="E132" s="247"/>
      <c r="F132" s="247"/>
      <c r="G132" s="247"/>
      <c r="H132" s="227"/>
      <c r="I132" s="247"/>
      <c r="J132" s="247"/>
      <c r="K132" s="247"/>
      <c r="L132" s="247"/>
      <c r="M132" s="247"/>
      <c r="N132" s="247"/>
      <c r="O132" s="247"/>
      <c r="P132" s="247"/>
      <c r="Q132" s="247"/>
      <c r="R132" s="247"/>
    </row>
    <row r="133" spans="1:18">
      <c r="A133" s="247"/>
      <c r="B133" s="247"/>
      <c r="C133" s="247"/>
      <c r="D133" s="247"/>
      <c r="E133" s="247"/>
      <c r="F133" s="247"/>
      <c r="G133" s="247"/>
      <c r="H133" s="227"/>
      <c r="I133" s="247"/>
      <c r="J133" s="247"/>
      <c r="K133" s="247"/>
      <c r="L133" s="247"/>
      <c r="M133" s="247"/>
      <c r="N133" s="247"/>
      <c r="O133" s="247"/>
      <c r="P133" s="247"/>
      <c r="Q133" s="247"/>
      <c r="R133" s="247"/>
    </row>
    <row r="134" spans="1:18">
      <c r="A134" s="247"/>
      <c r="B134" s="247"/>
      <c r="C134" s="247"/>
      <c r="D134" s="247"/>
      <c r="E134" s="247"/>
      <c r="F134" s="247"/>
      <c r="G134" s="247"/>
      <c r="H134" s="227"/>
      <c r="I134" s="247"/>
      <c r="J134" s="247"/>
      <c r="K134" s="247"/>
      <c r="L134" s="247"/>
      <c r="M134" s="247"/>
      <c r="N134" s="247"/>
      <c r="O134" s="247"/>
      <c r="P134" s="247"/>
      <c r="Q134" s="247"/>
      <c r="R134" s="247"/>
    </row>
    <row r="135" spans="1:18">
      <c r="A135" s="247"/>
      <c r="B135" s="247"/>
      <c r="C135" s="247"/>
      <c r="D135" s="247"/>
      <c r="E135" s="247"/>
      <c r="F135" s="247"/>
      <c r="G135" s="247"/>
      <c r="H135" s="227"/>
      <c r="I135" s="247"/>
      <c r="J135" s="247"/>
      <c r="K135" s="247"/>
      <c r="L135" s="247"/>
      <c r="M135" s="247"/>
      <c r="N135" s="247"/>
      <c r="O135" s="247"/>
      <c r="P135" s="247"/>
      <c r="Q135" s="247"/>
      <c r="R135" s="247"/>
    </row>
    <row r="136" spans="1:18">
      <c r="A136" s="247"/>
      <c r="B136" s="247"/>
      <c r="C136" s="247"/>
      <c r="D136" s="247"/>
      <c r="E136" s="247"/>
      <c r="F136" s="247"/>
      <c r="G136" s="247"/>
      <c r="H136" s="227"/>
      <c r="I136" s="247"/>
      <c r="J136" s="247"/>
      <c r="K136" s="247"/>
      <c r="L136" s="247"/>
      <c r="M136" s="247"/>
      <c r="N136" s="247"/>
      <c r="O136" s="247"/>
      <c r="P136" s="247"/>
      <c r="Q136" s="247"/>
      <c r="R136" s="247"/>
    </row>
    <row r="137" spans="1:18">
      <c r="A137" s="247"/>
      <c r="B137" s="247"/>
      <c r="C137" s="247"/>
      <c r="D137" s="247"/>
      <c r="E137" s="247"/>
      <c r="F137" s="247"/>
      <c r="G137" s="247"/>
      <c r="H137" s="227"/>
      <c r="I137" s="247"/>
      <c r="J137" s="247"/>
      <c r="K137" s="247"/>
      <c r="L137" s="247"/>
      <c r="M137" s="247"/>
      <c r="N137" s="247"/>
      <c r="O137" s="247"/>
      <c r="P137" s="247"/>
      <c r="Q137" s="247"/>
      <c r="R137" s="247"/>
    </row>
    <row r="138" spans="1:18">
      <c r="A138" s="247"/>
      <c r="B138" s="247"/>
      <c r="C138" s="247"/>
      <c r="D138" s="247"/>
      <c r="E138" s="247"/>
      <c r="F138" s="247"/>
      <c r="G138" s="247"/>
      <c r="H138" s="227"/>
      <c r="I138" s="247"/>
      <c r="J138" s="247"/>
      <c r="K138" s="247"/>
      <c r="L138" s="247"/>
      <c r="M138" s="247"/>
      <c r="N138" s="247"/>
      <c r="O138" s="247"/>
      <c r="P138" s="247"/>
      <c r="Q138" s="247"/>
      <c r="R138" s="247"/>
    </row>
    <row r="139" spans="1:18">
      <c r="A139" s="247"/>
      <c r="B139" s="247"/>
      <c r="C139" s="247"/>
      <c r="D139" s="247"/>
      <c r="E139" s="247"/>
      <c r="F139" s="247"/>
      <c r="G139" s="247"/>
      <c r="H139" s="227"/>
      <c r="I139" s="247"/>
      <c r="J139" s="247"/>
      <c r="K139" s="247"/>
      <c r="L139" s="247"/>
      <c r="M139" s="247"/>
      <c r="N139" s="247"/>
      <c r="O139" s="247"/>
      <c r="P139" s="247"/>
      <c r="Q139" s="247"/>
      <c r="R139" s="247"/>
    </row>
    <row r="140" spans="1:18">
      <c r="A140" s="247"/>
      <c r="B140" s="247"/>
      <c r="C140" s="247"/>
      <c r="D140" s="247"/>
      <c r="E140" s="247"/>
      <c r="F140" s="247"/>
      <c r="G140" s="247"/>
      <c r="H140" s="227"/>
      <c r="I140" s="247"/>
      <c r="J140" s="247"/>
      <c r="K140" s="247"/>
      <c r="L140" s="247"/>
      <c r="M140" s="247"/>
      <c r="N140" s="247"/>
      <c r="O140" s="247"/>
      <c r="P140" s="247"/>
      <c r="Q140" s="247"/>
      <c r="R140" s="247"/>
    </row>
    <row r="141" spans="1:18">
      <c r="A141" s="247"/>
      <c r="B141" s="247"/>
      <c r="C141" s="247"/>
      <c r="D141" s="247"/>
      <c r="E141" s="247"/>
      <c r="F141" s="247"/>
      <c r="G141" s="247"/>
      <c r="H141" s="227"/>
      <c r="I141" s="247"/>
      <c r="J141" s="247"/>
      <c r="K141" s="247"/>
      <c r="L141" s="247"/>
      <c r="M141" s="247"/>
      <c r="N141" s="247"/>
      <c r="O141" s="247"/>
      <c r="P141" s="247"/>
      <c r="Q141" s="247"/>
      <c r="R141" s="247"/>
    </row>
    <row r="142" spans="1:18">
      <c r="A142" s="247"/>
      <c r="B142" s="247"/>
      <c r="C142" s="247"/>
      <c r="D142" s="247"/>
      <c r="E142" s="247"/>
      <c r="F142" s="247"/>
      <c r="G142" s="247"/>
      <c r="H142" s="227"/>
      <c r="I142" s="247"/>
      <c r="J142" s="247"/>
      <c r="K142" s="247"/>
      <c r="L142" s="247"/>
      <c r="M142" s="247"/>
      <c r="N142" s="247"/>
      <c r="O142" s="247"/>
      <c r="P142" s="247"/>
      <c r="Q142" s="247"/>
      <c r="R142" s="247"/>
    </row>
    <row r="143" spans="1:18">
      <c r="A143" s="247"/>
      <c r="B143" s="247"/>
      <c r="C143" s="247"/>
      <c r="D143" s="247"/>
      <c r="E143" s="247"/>
      <c r="F143" s="247"/>
      <c r="G143" s="247"/>
      <c r="H143" s="227"/>
      <c r="I143" s="247"/>
      <c r="J143" s="247"/>
      <c r="K143" s="247"/>
      <c r="L143" s="247"/>
      <c r="M143" s="247"/>
      <c r="N143" s="247"/>
      <c r="O143" s="247"/>
      <c r="P143" s="247"/>
      <c r="Q143" s="247"/>
      <c r="R143" s="247"/>
    </row>
    <row r="144" spans="1:18">
      <c r="A144" s="247"/>
      <c r="B144" s="247"/>
      <c r="C144" s="247"/>
      <c r="D144" s="247"/>
      <c r="E144" s="247"/>
      <c r="F144" s="247"/>
      <c r="G144" s="247"/>
      <c r="H144" s="227"/>
      <c r="I144" s="247"/>
      <c r="J144" s="247"/>
      <c r="K144" s="247"/>
      <c r="L144" s="247"/>
      <c r="M144" s="247"/>
      <c r="N144" s="247"/>
      <c r="O144" s="247"/>
      <c r="P144" s="247"/>
      <c r="Q144" s="247"/>
      <c r="R144" s="247"/>
    </row>
    <row r="145" spans="1:18">
      <c r="A145" s="247"/>
      <c r="B145" s="247"/>
      <c r="C145" s="247"/>
      <c r="D145" s="247"/>
      <c r="E145" s="247"/>
      <c r="F145" s="247"/>
      <c r="G145" s="247"/>
      <c r="H145" s="227"/>
      <c r="I145" s="247"/>
      <c r="J145" s="247"/>
      <c r="K145" s="247"/>
      <c r="L145" s="247"/>
      <c r="M145" s="247"/>
      <c r="N145" s="247"/>
      <c r="O145" s="247"/>
      <c r="P145" s="247"/>
      <c r="Q145" s="247"/>
      <c r="R145" s="247"/>
    </row>
    <row r="146" spans="1:18">
      <c r="A146" s="247"/>
      <c r="B146" s="247"/>
      <c r="C146" s="247"/>
      <c r="D146" s="247"/>
      <c r="E146" s="247"/>
      <c r="F146" s="247"/>
      <c r="G146" s="247"/>
      <c r="H146" s="227"/>
      <c r="I146" s="247"/>
      <c r="J146" s="247"/>
      <c r="K146" s="247"/>
      <c r="L146" s="247"/>
      <c r="M146" s="247"/>
      <c r="N146" s="247"/>
      <c r="O146" s="247"/>
      <c r="P146" s="247"/>
      <c r="Q146" s="247"/>
      <c r="R146" s="247"/>
    </row>
    <row r="147" spans="1:18">
      <c r="A147" s="247"/>
      <c r="B147" s="247"/>
      <c r="C147" s="247"/>
      <c r="D147" s="247"/>
      <c r="E147" s="247"/>
      <c r="F147" s="247"/>
      <c r="G147" s="247"/>
      <c r="H147" s="227"/>
      <c r="I147" s="247"/>
      <c r="J147" s="247"/>
      <c r="K147" s="247"/>
      <c r="L147" s="247"/>
      <c r="M147" s="247"/>
      <c r="N147" s="247"/>
      <c r="O147" s="247"/>
      <c r="P147" s="247"/>
      <c r="Q147" s="247"/>
      <c r="R147" s="247"/>
    </row>
    <row r="148" spans="1:18">
      <c r="A148" s="247"/>
      <c r="B148" s="247"/>
      <c r="C148" s="247"/>
      <c r="D148" s="247"/>
      <c r="E148" s="247"/>
      <c r="F148" s="247"/>
      <c r="G148" s="247"/>
      <c r="H148" s="227"/>
      <c r="I148" s="247"/>
      <c r="J148" s="247"/>
      <c r="K148" s="247"/>
      <c r="L148" s="247"/>
      <c r="M148" s="247"/>
      <c r="N148" s="247"/>
      <c r="O148" s="247"/>
      <c r="P148" s="247"/>
      <c r="Q148" s="247"/>
      <c r="R148" s="247"/>
    </row>
    <row r="149" spans="1:18">
      <c r="A149" s="247"/>
      <c r="B149" s="247"/>
      <c r="C149" s="247"/>
      <c r="D149" s="247"/>
      <c r="E149" s="247"/>
      <c r="F149" s="247"/>
      <c r="G149" s="247"/>
      <c r="H149" s="227"/>
      <c r="I149" s="247"/>
      <c r="J149" s="247"/>
      <c r="K149" s="247"/>
      <c r="L149" s="247"/>
      <c r="M149" s="247"/>
      <c r="N149" s="247"/>
      <c r="O149" s="247"/>
      <c r="P149" s="247"/>
      <c r="Q149" s="247"/>
      <c r="R149" s="247"/>
    </row>
    <row r="150" spans="1:18">
      <c r="A150" s="247"/>
      <c r="B150" s="247"/>
      <c r="C150" s="247"/>
      <c r="D150" s="247"/>
      <c r="E150" s="247"/>
      <c r="F150" s="247"/>
      <c r="G150" s="247"/>
      <c r="H150" s="227"/>
      <c r="I150" s="247"/>
      <c r="J150" s="247"/>
      <c r="K150" s="247"/>
      <c r="L150" s="247"/>
      <c r="M150" s="247"/>
      <c r="N150" s="247"/>
      <c r="O150" s="247"/>
      <c r="P150" s="247"/>
      <c r="Q150" s="247"/>
      <c r="R150" s="247"/>
    </row>
    <row r="151" spans="1:18">
      <c r="A151" s="247"/>
      <c r="B151" s="247"/>
      <c r="C151" s="247"/>
      <c r="D151" s="247"/>
      <c r="E151" s="247"/>
      <c r="F151" s="247"/>
      <c r="G151" s="247"/>
      <c r="H151" s="227"/>
      <c r="I151" s="247"/>
      <c r="J151" s="247"/>
      <c r="K151" s="247"/>
      <c r="L151" s="247"/>
      <c r="M151" s="247"/>
      <c r="N151" s="247"/>
      <c r="O151" s="247"/>
      <c r="P151" s="247"/>
      <c r="Q151" s="247"/>
      <c r="R151" s="247"/>
    </row>
    <row r="152" spans="1:18">
      <c r="A152" s="247"/>
      <c r="B152" s="247"/>
      <c r="C152" s="247"/>
      <c r="D152" s="247"/>
      <c r="E152" s="247"/>
      <c r="F152" s="247"/>
      <c r="G152" s="247"/>
      <c r="H152" s="227"/>
      <c r="I152" s="247"/>
      <c r="J152" s="247"/>
      <c r="K152" s="247"/>
      <c r="L152" s="247"/>
      <c r="M152" s="247"/>
      <c r="N152" s="247"/>
      <c r="O152" s="247"/>
      <c r="P152" s="247"/>
      <c r="Q152" s="247"/>
      <c r="R152" s="247"/>
    </row>
    <row r="153" spans="1:18">
      <c r="A153" s="247"/>
      <c r="B153" s="247"/>
      <c r="C153" s="247"/>
      <c r="D153" s="247"/>
      <c r="E153" s="247"/>
      <c r="F153" s="247"/>
      <c r="G153" s="247"/>
      <c r="H153" s="227"/>
      <c r="I153" s="247"/>
      <c r="J153" s="247"/>
      <c r="K153" s="247"/>
      <c r="L153" s="247"/>
      <c r="M153" s="247"/>
      <c r="N153" s="247"/>
      <c r="O153" s="247"/>
      <c r="P153" s="247"/>
      <c r="Q153" s="247"/>
      <c r="R153" s="247"/>
    </row>
    <row r="154" spans="1:18">
      <c r="A154" s="247"/>
      <c r="B154" s="247"/>
      <c r="C154" s="247"/>
      <c r="D154" s="247"/>
      <c r="E154" s="247"/>
      <c r="F154" s="247"/>
      <c r="G154" s="247"/>
      <c r="H154" s="227"/>
      <c r="I154" s="247"/>
      <c r="J154" s="247"/>
      <c r="K154" s="247"/>
      <c r="L154" s="247"/>
      <c r="M154" s="247"/>
      <c r="N154" s="247"/>
      <c r="O154" s="247"/>
      <c r="P154" s="247"/>
      <c r="Q154" s="247"/>
      <c r="R154" s="247"/>
    </row>
    <row r="155" spans="1:18">
      <c r="A155" s="247"/>
      <c r="B155" s="247"/>
      <c r="C155" s="247"/>
      <c r="D155" s="247"/>
      <c r="E155" s="247"/>
      <c r="F155" s="247"/>
      <c r="G155" s="247"/>
      <c r="H155" s="227"/>
      <c r="I155" s="247"/>
      <c r="J155" s="247"/>
      <c r="K155" s="247"/>
      <c r="L155" s="247"/>
      <c r="M155" s="247"/>
      <c r="N155" s="247"/>
      <c r="O155" s="247"/>
      <c r="P155" s="247"/>
      <c r="Q155" s="247"/>
      <c r="R155" s="247"/>
    </row>
    <row r="156" spans="1:18">
      <c r="A156" s="247"/>
      <c r="B156" s="247"/>
      <c r="C156" s="247"/>
      <c r="D156" s="247"/>
      <c r="E156" s="247"/>
      <c r="F156" s="247"/>
      <c r="G156" s="247"/>
      <c r="H156" s="227"/>
      <c r="I156" s="247"/>
      <c r="J156" s="247"/>
      <c r="K156" s="247"/>
      <c r="L156" s="247"/>
      <c r="M156" s="247"/>
      <c r="N156" s="247"/>
      <c r="O156" s="247"/>
      <c r="P156" s="247"/>
      <c r="Q156" s="247"/>
      <c r="R156" s="247"/>
    </row>
    <row r="157" spans="1:18">
      <c r="A157" s="247"/>
      <c r="B157" s="247"/>
      <c r="C157" s="247"/>
      <c r="D157" s="247"/>
      <c r="E157" s="247"/>
      <c r="F157" s="247"/>
      <c r="G157" s="247"/>
      <c r="H157" s="227"/>
      <c r="I157" s="247"/>
      <c r="J157" s="247"/>
      <c r="K157" s="247"/>
      <c r="L157" s="247"/>
      <c r="M157" s="247"/>
      <c r="N157" s="247"/>
      <c r="O157" s="247"/>
      <c r="P157" s="247"/>
      <c r="Q157" s="247"/>
      <c r="R157" s="247"/>
    </row>
    <row r="158" spans="1:18">
      <c r="A158" s="247"/>
      <c r="B158" s="247"/>
      <c r="C158" s="247"/>
      <c r="D158" s="247"/>
      <c r="E158" s="247"/>
      <c r="F158" s="247"/>
      <c r="G158" s="247"/>
      <c r="H158" s="227"/>
      <c r="I158" s="247"/>
      <c r="J158" s="247"/>
      <c r="K158" s="247"/>
      <c r="L158" s="247"/>
      <c r="M158" s="247"/>
      <c r="N158" s="247"/>
      <c r="O158" s="247"/>
      <c r="P158" s="247"/>
      <c r="Q158" s="247"/>
      <c r="R158" s="247"/>
    </row>
    <row r="159" spans="1:18">
      <c r="A159" s="247"/>
      <c r="B159" s="247"/>
      <c r="C159" s="247"/>
      <c r="D159" s="247"/>
      <c r="E159" s="247"/>
      <c r="F159" s="247"/>
      <c r="G159" s="247"/>
      <c r="H159" s="227"/>
      <c r="I159" s="247"/>
      <c r="J159" s="247"/>
      <c r="K159" s="247"/>
      <c r="L159" s="247"/>
      <c r="M159" s="247"/>
      <c r="N159" s="247"/>
      <c r="O159" s="247"/>
      <c r="P159" s="247"/>
      <c r="Q159" s="247"/>
      <c r="R159" s="247"/>
    </row>
    <row r="160" spans="1:18">
      <c r="A160" s="247"/>
      <c r="B160" s="247"/>
      <c r="C160" s="247"/>
      <c r="D160" s="247"/>
      <c r="E160" s="247"/>
      <c r="F160" s="247"/>
      <c r="G160" s="247"/>
      <c r="H160" s="227"/>
      <c r="I160" s="247"/>
      <c r="J160" s="247"/>
      <c r="K160" s="247"/>
      <c r="L160" s="247"/>
      <c r="M160" s="247"/>
      <c r="N160" s="247"/>
      <c r="O160" s="247"/>
      <c r="P160" s="247"/>
      <c r="Q160" s="247"/>
      <c r="R160" s="247"/>
    </row>
    <row r="161" spans="1:18">
      <c r="A161" s="247"/>
      <c r="B161" s="247"/>
      <c r="C161" s="247"/>
      <c r="D161" s="247"/>
      <c r="E161" s="247"/>
      <c r="F161" s="247"/>
      <c r="G161" s="247"/>
      <c r="H161" s="227"/>
      <c r="I161" s="247"/>
      <c r="J161" s="247"/>
      <c r="K161" s="247"/>
      <c r="L161" s="247"/>
      <c r="M161" s="247"/>
      <c r="N161" s="247"/>
      <c r="O161" s="247"/>
      <c r="P161" s="247"/>
      <c r="Q161" s="247"/>
      <c r="R161" s="247"/>
    </row>
    <row r="162" spans="1:18">
      <c r="A162" s="247"/>
      <c r="B162" s="247"/>
      <c r="C162" s="247"/>
      <c r="D162" s="247"/>
      <c r="E162" s="247"/>
      <c r="F162" s="247"/>
      <c r="G162" s="247"/>
      <c r="H162" s="227"/>
      <c r="I162" s="247"/>
      <c r="J162" s="247"/>
      <c r="K162" s="247"/>
      <c r="L162" s="247"/>
      <c r="M162" s="247"/>
      <c r="N162" s="247"/>
      <c r="O162" s="247"/>
      <c r="P162" s="247"/>
      <c r="Q162" s="247"/>
      <c r="R162" s="247"/>
    </row>
    <row r="163" spans="1:18">
      <c r="A163" s="247"/>
      <c r="B163" s="247"/>
      <c r="C163" s="247"/>
      <c r="D163" s="247"/>
      <c r="E163" s="247"/>
      <c r="F163" s="247"/>
      <c r="G163" s="247"/>
      <c r="H163" s="227"/>
      <c r="I163" s="247"/>
      <c r="J163" s="247"/>
      <c r="K163" s="247"/>
      <c r="L163" s="247"/>
      <c r="M163" s="247"/>
      <c r="N163" s="247"/>
      <c r="O163" s="247"/>
      <c r="P163" s="247"/>
      <c r="Q163" s="247"/>
      <c r="R163" s="247"/>
    </row>
    <row r="164" spans="1:18">
      <c r="A164" s="247"/>
      <c r="B164" s="247"/>
      <c r="C164" s="247"/>
      <c r="D164" s="247"/>
      <c r="E164" s="247"/>
      <c r="F164" s="247"/>
      <c r="G164" s="247"/>
      <c r="H164" s="227"/>
      <c r="I164" s="247"/>
      <c r="J164" s="247"/>
      <c r="K164" s="247"/>
      <c r="L164" s="247"/>
      <c r="M164" s="247"/>
      <c r="N164" s="247"/>
      <c r="O164" s="247"/>
      <c r="P164" s="247"/>
      <c r="Q164" s="247"/>
      <c r="R164" s="247"/>
    </row>
    <row r="165" spans="1:18">
      <c r="A165" s="247"/>
      <c r="B165" s="247"/>
      <c r="C165" s="247"/>
      <c r="D165" s="247"/>
      <c r="E165" s="247"/>
      <c r="F165" s="247"/>
      <c r="G165" s="247"/>
      <c r="H165" s="227"/>
      <c r="I165" s="247"/>
      <c r="J165" s="247"/>
      <c r="K165" s="247"/>
      <c r="L165" s="247"/>
      <c r="M165" s="247"/>
      <c r="N165" s="247"/>
      <c r="O165" s="247"/>
      <c r="P165" s="247"/>
      <c r="Q165" s="247"/>
      <c r="R165" s="247"/>
    </row>
    <row r="166" spans="1:18">
      <c r="A166" s="247"/>
      <c r="B166" s="247"/>
      <c r="C166" s="247"/>
      <c r="D166" s="247"/>
      <c r="E166" s="247"/>
      <c r="F166" s="247"/>
      <c r="G166" s="247"/>
      <c r="H166" s="227"/>
      <c r="I166" s="247"/>
      <c r="J166" s="247"/>
      <c r="K166" s="247"/>
      <c r="L166" s="247"/>
      <c r="M166" s="247"/>
      <c r="N166" s="247"/>
      <c r="O166" s="247"/>
      <c r="P166" s="247"/>
      <c r="Q166" s="247"/>
      <c r="R166" s="247"/>
    </row>
    <row r="167" spans="1:18">
      <c r="A167" s="247"/>
      <c r="B167" s="247"/>
      <c r="C167" s="247"/>
      <c r="D167" s="247"/>
      <c r="E167" s="247"/>
      <c r="F167" s="247"/>
      <c r="G167" s="247"/>
      <c r="H167" s="227"/>
      <c r="I167" s="247"/>
      <c r="J167" s="247"/>
      <c r="K167" s="247"/>
      <c r="L167" s="247"/>
      <c r="M167" s="247"/>
      <c r="N167" s="247"/>
      <c r="O167" s="247"/>
      <c r="P167" s="247"/>
      <c r="Q167" s="247"/>
      <c r="R167" s="247"/>
    </row>
    <row r="168" spans="1:18">
      <c r="A168" s="247"/>
      <c r="B168" s="247"/>
      <c r="C168" s="247"/>
      <c r="D168" s="247"/>
      <c r="E168" s="247"/>
      <c r="F168" s="247"/>
      <c r="G168" s="247"/>
      <c r="H168" s="227"/>
      <c r="I168" s="247"/>
      <c r="J168" s="247"/>
      <c r="K168" s="247"/>
      <c r="L168" s="247"/>
      <c r="M168" s="247"/>
      <c r="N168" s="247"/>
      <c r="O168" s="247"/>
      <c r="P168" s="247"/>
      <c r="Q168" s="247"/>
      <c r="R168" s="247"/>
    </row>
    <row r="169" spans="1:18">
      <c r="A169" s="247"/>
      <c r="B169" s="247"/>
      <c r="C169" s="247"/>
      <c r="D169" s="247"/>
      <c r="E169" s="247"/>
      <c r="F169" s="247"/>
      <c r="G169" s="247"/>
      <c r="H169" s="227"/>
      <c r="I169" s="247"/>
      <c r="J169" s="247"/>
      <c r="K169" s="247"/>
      <c r="L169" s="247"/>
      <c r="M169" s="247"/>
      <c r="N169" s="247"/>
      <c r="O169" s="247"/>
      <c r="P169" s="247"/>
      <c r="Q169" s="247"/>
      <c r="R169" s="247"/>
    </row>
    <row r="170" spans="1:18">
      <c r="A170" s="247"/>
      <c r="B170" s="247"/>
      <c r="C170" s="247"/>
      <c r="D170" s="247"/>
      <c r="E170" s="247"/>
      <c r="F170" s="247"/>
      <c r="G170" s="247"/>
      <c r="H170" s="227"/>
      <c r="I170" s="247"/>
      <c r="J170" s="247"/>
      <c r="K170" s="247"/>
      <c r="L170" s="247"/>
      <c r="M170" s="247"/>
      <c r="N170" s="247"/>
      <c r="O170" s="247"/>
      <c r="P170" s="247"/>
      <c r="Q170" s="247"/>
      <c r="R170" s="247"/>
    </row>
    <row r="171" spans="1:18">
      <c r="A171" s="247"/>
      <c r="B171" s="247"/>
      <c r="C171" s="247"/>
      <c r="D171" s="247"/>
      <c r="E171" s="247"/>
      <c r="F171" s="247"/>
      <c r="G171" s="247"/>
      <c r="H171" s="227"/>
      <c r="I171" s="247"/>
      <c r="J171" s="247"/>
      <c r="K171" s="247"/>
      <c r="L171" s="247"/>
      <c r="M171" s="247"/>
      <c r="N171" s="247"/>
      <c r="O171" s="247"/>
      <c r="P171" s="247"/>
      <c r="Q171" s="247"/>
      <c r="R171" s="247"/>
    </row>
    <row r="172" spans="1:18">
      <c r="A172" s="247"/>
      <c r="B172" s="247"/>
      <c r="C172" s="247"/>
      <c r="D172" s="247"/>
      <c r="E172" s="247"/>
      <c r="F172" s="247"/>
      <c r="G172" s="247"/>
      <c r="H172" s="227"/>
      <c r="I172" s="247"/>
      <c r="J172" s="247"/>
      <c r="K172" s="247"/>
      <c r="L172" s="247"/>
      <c r="M172" s="247"/>
      <c r="N172" s="247"/>
      <c r="O172" s="247"/>
      <c r="P172" s="247"/>
      <c r="Q172" s="247"/>
      <c r="R172" s="247"/>
    </row>
    <row r="173" spans="1:18">
      <c r="A173" s="247"/>
      <c r="B173" s="247"/>
      <c r="C173" s="247"/>
      <c r="D173" s="247"/>
      <c r="E173" s="247"/>
      <c r="F173" s="247"/>
      <c r="G173" s="247"/>
      <c r="H173" s="227"/>
      <c r="I173" s="247"/>
      <c r="J173" s="247"/>
      <c r="K173" s="247"/>
      <c r="L173" s="247"/>
      <c r="M173" s="247"/>
      <c r="N173" s="247"/>
      <c r="O173" s="247"/>
      <c r="P173" s="247"/>
      <c r="Q173" s="247"/>
      <c r="R173" s="247"/>
    </row>
    <row r="174" spans="1:18">
      <c r="A174" s="247"/>
      <c r="B174" s="247"/>
      <c r="C174" s="247"/>
      <c r="D174" s="247"/>
      <c r="E174" s="247"/>
      <c r="F174" s="247"/>
      <c r="G174" s="247"/>
      <c r="H174" s="227"/>
      <c r="I174" s="247"/>
      <c r="J174" s="247"/>
      <c r="K174" s="247"/>
      <c r="L174" s="247"/>
      <c r="M174" s="247"/>
      <c r="N174" s="247"/>
      <c r="O174" s="247"/>
      <c r="P174" s="247"/>
      <c r="Q174" s="247"/>
      <c r="R174" s="247"/>
    </row>
    <row r="175" spans="1:18">
      <c r="A175" s="247"/>
      <c r="B175" s="247"/>
      <c r="C175" s="247"/>
      <c r="D175" s="247"/>
      <c r="E175" s="247"/>
      <c r="F175" s="247"/>
      <c r="G175" s="247"/>
      <c r="H175" s="227"/>
      <c r="I175" s="247"/>
      <c r="J175" s="247"/>
      <c r="K175" s="247"/>
      <c r="L175" s="247"/>
      <c r="M175" s="247"/>
      <c r="N175" s="247"/>
      <c r="O175" s="247"/>
      <c r="P175" s="247"/>
      <c r="Q175" s="247"/>
      <c r="R175" s="247"/>
    </row>
    <row r="176" spans="1:18">
      <c r="A176" s="247"/>
      <c r="B176" s="247"/>
      <c r="C176" s="247"/>
      <c r="D176" s="247"/>
      <c r="E176" s="247"/>
      <c r="F176" s="247"/>
      <c r="G176" s="247"/>
      <c r="H176" s="227"/>
      <c r="I176" s="247"/>
      <c r="J176" s="247"/>
      <c r="K176" s="247"/>
      <c r="L176" s="247"/>
      <c r="M176" s="247"/>
      <c r="N176" s="247"/>
      <c r="O176" s="247"/>
      <c r="P176" s="247"/>
      <c r="Q176" s="247"/>
      <c r="R176" s="247"/>
    </row>
    <row r="177" spans="1:18">
      <c r="A177" s="247"/>
      <c r="B177" s="247"/>
      <c r="C177" s="247"/>
      <c r="D177" s="247"/>
      <c r="E177" s="247"/>
      <c r="F177" s="247"/>
      <c r="G177" s="247"/>
      <c r="H177" s="227"/>
      <c r="I177" s="247"/>
      <c r="J177" s="247"/>
      <c r="K177" s="247"/>
      <c r="L177" s="247"/>
      <c r="M177" s="247"/>
      <c r="N177" s="247"/>
      <c r="O177" s="247"/>
      <c r="P177" s="247"/>
      <c r="Q177" s="247"/>
      <c r="R177" s="247"/>
    </row>
    <row r="178" spans="1:18">
      <c r="A178" s="247"/>
      <c r="B178" s="247"/>
      <c r="C178" s="247"/>
      <c r="D178" s="247"/>
      <c r="E178" s="247"/>
      <c r="F178" s="247"/>
      <c r="G178" s="247"/>
      <c r="H178" s="227"/>
      <c r="I178" s="247"/>
      <c r="J178" s="247"/>
      <c r="K178" s="247"/>
      <c r="L178" s="247"/>
      <c r="M178" s="247"/>
      <c r="N178" s="247"/>
      <c r="O178" s="247"/>
      <c r="P178" s="247"/>
      <c r="Q178" s="247"/>
      <c r="R178" s="247"/>
    </row>
    <row r="179" spans="1:18">
      <c r="A179" s="247"/>
      <c r="B179" s="247"/>
      <c r="C179" s="247"/>
      <c r="D179" s="247"/>
      <c r="E179" s="247"/>
      <c r="F179" s="247"/>
      <c r="G179" s="247"/>
      <c r="H179" s="227"/>
      <c r="I179" s="247"/>
      <c r="J179" s="247"/>
      <c r="K179" s="247"/>
      <c r="L179" s="247"/>
      <c r="M179" s="247"/>
      <c r="N179" s="247"/>
      <c r="O179" s="247"/>
      <c r="P179" s="247"/>
      <c r="Q179" s="247"/>
      <c r="R179" s="247"/>
    </row>
    <row r="180" spans="1:18">
      <c r="A180" s="247"/>
      <c r="B180" s="247"/>
      <c r="C180" s="247"/>
      <c r="D180" s="247"/>
      <c r="E180" s="247"/>
      <c r="F180" s="247"/>
      <c r="G180" s="247"/>
      <c r="H180" s="227"/>
      <c r="I180" s="247"/>
      <c r="J180" s="247"/>
      <c r="K180" s="247"/>
      <c r="L180" s="247"/>
      <c r="M180" s="247"/>
      <c r="N180" s="247"/>
      <c r="O180" s="247"/>
      <c r="P180" s="247"/>
      <c r="Q180" s="247"/>
      <c r="R180" s="247"/>
    </row>
    <row r="181" spans="1:18">
      <c r="A181" s="247"/>
      <c r="B181" s="247"/>
      <c r="C181" s="247"/>
      <c r="D181" s="247"/>
      <c r="E181" s="247"/>
      <c r="F181" s="247"/>
      <c r="G181" s="247"/>
      <c r="H181" s="227"/>
      <c r="I181" s="247"/>
      <c r="J181" s="247"/>
      <c r="K181" s="247"/>
      <c r="L181" s="247"/>
      <c r="M181" s="247"/>
      <c r="N181" s="247"/>
      <c r="O181" s="247"/>
      <c r="P181" s="247"/>
      <c r="Q181" s="247"/>
      <c r="R181" s="247"/>
    </row>
    <row r="182" spans="1:18">
      <c r="A182" s="247"/>
      <c r="B182" s="247"/>
      <c r="C182" s="247"/>
      <c r="D182" s="247"/>
      <c r="E182" s="247"/>
      <c r="F182" s="247"/>
      <c r="G182" s="247"/>
      <c r="H182" s="227"/>
      <c r="I182" s="247"/>
      <c r="J182" s="247"/>
      <c r="K182" s="247"/>
      <c r="L182" s="247"/>
      <c r="M182" s="247"/>
      <c r="N182" s="247"/>
      <c r="O182" s="247"/>
      <c r="P182" s="247"/>
      <c r="Q182" s="247"/>
      <c r="R182" s="247"/>
    </row>
    <row r="183" spans="1:18">
      <c r="A183" s="247"/>
      <c r="B183" s="247"/>
      <c r="C183" s="247"/>
      <c r="D183" s="247"/>
      <c r="E183" s="247"/>
      <c r="F183" s="247"/>
      <c r="G183" s="247"/>
      <c r="H183" s="227"/>
      <c r="I183" s="247"/>
      <c r="J183" s="247"/>
      <c r="K183" s="247"/>
      <c r="L183" s="247"/>
      <c r="M183" s="247"/>
      <c r="N183" s="247"/>
      <c r="O183" s="247"/>
      <c r="P183" s="247"/>
      <c r="Q183" s="247"/>
      <c r="R183" s="247"/>
    </row>
    <row r="184" spans="1:18">
      <c r="A184" s="247"/>
      <c r="B184" s="247"/>
      <c r="C184" s="247"/>
      <c r="D184" s="247"/>
      <c r="E184" s="247"/>
      <c r="F184" s="247"/>
      <c r="G184" s="247"/>
      <c r="H184" s="227"/>
      <c r="I184" s="247"/>
      <c r="J184" s="247"/>
      <c r="K184" s="247"/>
      <c r="L184" s="247"/>
      <c r="M184" s="247"/>
      <c r="N184" s="247"/>
      <c r="O184" s="247"/>
      <c r="P184" s="247"/>
      <c r="Q184" s="247"/>
      <c r="R184" s="247"/>
    </row>
    <row r="185" spans="1:18">
      <c r="A185" s="247"/>
      <c r="B185" s="247"/>
      <c r="C185" s="247"/>
      <c r="D185" s="247"/>
      <c r="E185" s="247"/>
      <c r="F185" s="247"/>
      <c r="G185" s="247"/>
      <c r="H185" s="227"/>
      <c r="I185" s="247"/>
      <c r="J185" s="247"/>
      <c r="K185" s="247"/>
      <c r="L185" s="247"/>
      <c r="M185" s="247"/>
      <c r="N185" s="247"/>
      <c r="O185" s="247"/>
      <c r="P185" s="247"/>
      <c r="Q185" s="247"/>
      <c r="R185" s="247"/>
    </row>
    <row r="186" spans="1:18">
      <c r="A186" s="247"/>
      <c r="B186" s="247"/>
      <c r="C186" s="247"/>
      <c r="D186" s="247"/>
      <c r="E186" s="247"/>
      <c r="F186" s="247"/>
      <c r="G186" s="247"/>
      <c r="H186" s="227"/>
      <c r="I186" s="247"/>
      <c r="J186" s="247"/>
      <c r="K186" s="247"/>
      <c r="L186" s="247"/>
      <c r="M186" s="247"/>
      <c r="N186" s="247"/>
      <c r="O186" s="247"/>
      <c r="P186" s="247"/>
      <c r="Q186" s="247"/>
      <c r="R186" s="247"/>
    </row>
    <row r="187" spans="1:18">
      <c r="A187" s="247"/>
      <c r="B187" s="247"/>
      <c r="C187" s="247"/>
      <c r="D187" s="247"/>
      <c r="E187" s="247"/>
      <c r="F187" s="247"/>
      <c r="G187" s="247"/>
      <c r="H187" s="227"/>
      <c r="I187" s="247"/>
      <c r="J187" s="247"/>
      <c r="K187" s="247"/>
      <c r="L187" s="247"/>
      <c r="M187" s="247"/>
      <c r="N187" s="247"/>
      <c r="O187" s="247"/>
      <c r="P187" s="247"/>
      <c r="Q187" s="247"/>
      <c r="R187" s="247"/>
    </row>
    <row r="188" spans="1:18">
      <c r="A188" s="247"/>
      <c r="B188" s="247"/>
      <c r="C188" s="247"/>
      <c r="D188" s="247"/>
      <c r="E188" s="247"/>
      <c r="F188" s="247"/>
      <c r="G188" s="247"/>
      <c r="H188" s="227"/>
      <c r="I188" s="247"/>
      <c r="J188" s="247"/>
      <c r="K188" s="247"/>
      <c r="L188" s="247"/>
      <c r="M188" s="247"/>
      <c r="N188" s="247"/>
      <c r="O188" s="247"/>
      <c r="P188" s="247"/>
      <c r="Q188" s="247"/>
      <c r="R188" s="247"/>
    </row>
    <row r="189" spans="1:18">
      <c r="A189" s="247"/>
      <c r="B189" s="247"/>
      <c r="C189" s="247"/>
      <c r="D189" s="247"/>
      <c r="E189" s="247"/>
      <c r="F189" s="247"/>
      <c r="G189" s="247"/>
      <c r="H189" s="227"/>
      <c r="I189" s="247"/>
      <c r="J189" s="247"/>
      <c r="K189" s="247"/>
      <c r="L189" s="247"/>
      <c r="M189" s="247"/>
      <c r="N189" s="247"/>
      <c r="O189" s="247"/>
      <c r="P189" s="247"/>
      <c r="Q189" s="247"/>
      <c r="R189" s="247"/>
    </row>
    <row r="190" spans="1:18">
      <c r="A190" s="247"/>
      <c r="B190" s="247"/>
      <c r="C190" s="247"/>
      <c r="D190" s="247"/>
      <c r="E190" s="247"/>
      <c r="F190" s="247"/>
      <c r="G190" s="247"/>
      <c r="H190" s="227"/>
      <c r="I190" s="247"/>
      <c r="J190" s="247"/>
      <c r="K190" s="247"/>
      <c r="L190" s="247"/>
      <c r="M190" s="247"/>
      <c r="N190" s="247"/>
      <c r="O190" s="247"/>
      <c r="P190" s="247"/>
      <c r="Q190" s="247"/>
      <c r="R190" s="247"/>
    </row>
    <row r="191" spans="1:18">
      <c r="A191" s="247"/>
      <c r="B191" s="247"/>
      <c r="C191" s="247"/>
      <c r="D191" s="247"/>
      <c r="E191" s="247"/>
      <c r="F191" s="247"/>
      <c r="G191" s="247"/>
      <c r="H191" s="227"/>
      <c r="I191" s="247"/>
      <c r="J191" s="247"/>
      <c r="K191" s="247"/>
      <c r="L191" s="247"/>
      <c r="M191" s="247"/>
      <c r="N191" s="247"/>
      <c r="O191" s="247"/>
      <c r="P191" s="247"/>
      <c r="Q191" s="247"/>
      <c r="R191" s="247"/>
    </row>
    <row r="192" spans="1:18">
      <c r="A192" s="247"/>
      <c r="B192" s="247"/>
      <c r="C192" s="247"/>
      <c r="D192" s="247"/>
      <c r="E192" s="247"/>
      <c r="F192" s="247"/>
      <c r="G192" s="247"/>
      <c r="H192" s="227"/>
      <c r="I192" s="247"/>
      <c r="J192" s="247"/>
      <c r="K192" s="247"/>
      <c r="L192" s="247"/>
      <c r="M192" s="247"/>
      <c r="N192" s="247"/>
      <c r="O192" s="247"/>
      <c r="P192" s="247"/>
      <c r="Q192" s="247"/>
      <c r="R192" s="247"/>
    </row>
    <row r="193" spans="1:18">
      <c r="A193" s="247"/>
      <c r="B193" s="247"/>
      <c r="C193" s="247"/>
      <c r="D193" s="247"/>
      <c r="E193" s="247"/>
      <c r="F193" s="247"/>
      <c r="G193" s="247"/>
      <c r="H193" s="227"/>
      <c r="I193" s="247"/>
      <c r="J193" s="247"/>
      <c r="K193" s="247"/>
      <c r="L193" s="247"/>
      <c r="M193" s="247"/>
      <c r="N193" s="247"/>
      <c r="O193" s="247"/>
      <c r="P193" s="247"/>
      <c r="Q193" s="247"/>
      <c r="R193" s="247"/>
    </row>
    <row r="194" spans="1:18">
      <c r="A194" s="247"/>
      <c r="B194" s="247"/>
      <c r="C194" s="247"/>
      <c r="D194" s="247"/>
      <c r="E194" s="247"/>
      <c r="F194" s="247"/>
      <c r="G194" s="247"/>
      <c r="H194" s="227"/>
      <c r="I194" s="247"/>
      <c r="J194" s="247"/>
      <c r="K194" s="247"/>
      <c r="L194" s="247"/>
      <c r="M194" s="247"/>
      <c r="N194" s="247"/>
      <c r="O194" s="247"/>
      <c r="P194" s="247"/>
      <c r="Q194" s="247"/>
      <c r="R194" s="247"/>
    </row>
    <row r="195" spans="1:18">
      <c r="A195" s="247"/>
      <c r="B195" s="247"/>
      <c r="C195" s="247"/>
      <c r="D195" s="247"/>
      <c r="E195" s="247"/>
      <c r="F195" s="247"/>
      <c r="G195" s="247"/>
      <c r="H195" s="227"/>
      <c r="I195" s="247"/>
      <c r="J195" s="247"/>
      <c r="K195" s="247"/>
      <c r="L195" s="247"/>
      <c r="M195" s="247"/>
      <c r="N195" s="247"/>
      <c r="O195" s="247"/>
      <c r="P195" s="247"/>
      <c r="Q195" s="247"/>
      <c r="R195" s="247"/>
    </row>
    <row r="196" spans="1:18">
      <c r="A196" s="247"/>
      <c r="B196" s="247"/>
      <c r="C196" s="247"/>
      <c r="D196" s="247"/>
      <c r="E196" s="247"/>
      <c r="F196" s="247"/>
      <c r="G196" s="247"/>
      <c r="H196" s="227"/>
      <c r="I196" s="247"/>
      <c r="J196" s="247"/>
      <c r="K196" s="247"/>
      <c r="L196" s="247"/>
      <c r="M196" s="247"/>
      <c r="N196" s="247"/>
      <c r="O196" s="247"/>
      <c r="P196" s="247"/>
      <c r="Q196" s="247"/>
      <c r="R196" s="247"/>
    </row>
    <row r="197" spans="1:18">
      <c r="A197" s="247"/>
      <c r="B197" s="247"/>
      <c r="C197" s="247"/>
      <c r="D197" s="247"/>
      <c r="E197" s="247"/>
      <c r="F197" s="247"/>
      <c r="G197" s="247"/>
      <c r="H197" s="227"/>
      <c r="I197" s="247"/>
      <c r="J197" s="247"/>
      <c r="K197" s="247"/>
      <c r="L197" s="247"/>
      <c r="M197" s="247"/>
      <c r="N197" s="247"/>
      <c r="O197" s="247"/>
      <c r="P197" s="247"/>
      <c r="Q197" s="247"/>
      <c r="R197" s="247"/>
    </row>
    <row r="198" spans="1:18">
      <c r="A198" s="247"/>
      <c r="B198" s="247"/>
      <c r="C198" s="247"/>
      <c r="D198" s="247"/>
      <c r="E198" s="247"/>
      <c r="F198" s="247"/>
      <c r="G198" s="247"/>
      <c r="H198" s="227"/>
      <c r="I198" s="247"/>
      <c r="J198" s="247"/>
      <c r="K198" s="247"/>
      <c r="L198" s="247"/>
      <c r="M198" s="247"/>
      <c r="N198" s="247"/>
      <c r="O198" s="247"/>
      <c r="P198" s="247"/>
      <c r="Q198" s="247"/>
      <c r="R198" s="247"/>
    </row>
    <row r="199" spans="1:18">
      <c r="A199" s="247"/>
      <c r="B199" s="247"/>
      <c r="C199" s="247"/>
      <c r="D199" s="247"/>
      <c r="E199" s="247"/>
      <c r="F199" s="247"/>
      <c r="G199" s="247"/>
      <c r="H199" s="227"/>
      <c r="I199" s="247"/>
      <c r="J199" s="247"/>
      <c r="K199" s="247"/>
      <c r="L199" s="247"/>
      <c r="M199" s="247"/>
      <c r="N199" s="247"/>
      <c r="O199" s="247"/>
      <c r="P199" s="247"/>
      <c r="Q199" s="247"/>
      <c r="R199" s="247"/>
    </row>
    <row r="200" spans="1:18">
      <c r="A200" s="247"/>
      <c r="B200" s="247"/>
      <c r="C200" s="247"/>
      <c r="D200" s="247"/>
      <c r="E200" s="247"/>
      <c r="F200" s="247"/>
      <c r="G200" s="247"/>
      <c r="H200" s="227"/>
      <c r="I200" s="247"/>
      <c r="J200" s="247"/>
      <c r="K200" s="247"/>
      <c r="L200" s="247"/>
      <c r="M200" s="247"/>
      <c r="N200" s="247"/>
      <c r="O200" s="247"/>
      <c r="P200" s="247"/>
      <c r="Q200" s="247"/>
      <c r="R200" s="247"/>
    </row>
    <row r="201" spans="1:18">
      <c r="A201" s="247"/>
      <c r="B201" s="247"/>
      <c r="C201" s="247"/>
      <c r="D201" s="247"/>
      <c r="E201" s="247"/>
      <c r="F201" s="247"/>
      <c r="G201" s="247"/>
      <c r="H201" s="227"/>
      <c r="I201" s="247"/>
      <c r="J201" s="247"/>
      <c r="K201" s="247"/>
      <c r="L201" s="247"/>
      <c r="M201" s="247"/>
      <c r="N201" s="247"/>
      <c r="O201" s="247"/>
      <c r="P201" s="247"/>
      <c r="Q201" s="247"/>
      <c r="R201" s="247"/>
    </row>
    <row r="202" spans="1:18">
      <c r="A202" s="247"/>
      <c r="B202" s="247"/>
      <c r="C202" s="247"/>
      <c r="D202" s="247"/>
      <c r="E202" s="247"/>
      <c r="F202" s="247"/>
      <c r="G202" s="247"/>
      <c r="H202" s="227"/>
      <c r="I202" s="247"/>
      <c r="J202" s="247"/>
      <c r="K202" s="247"/>
      <c r="L202" s="247"/>
      <c r="M202" s="247"/>
      <c r="N202" s="247"/>
      <c r="O202" s="247"/>
      <c r="P202" s="247"/>
      <c r="Q202" s="247"/>
      <c r="R202" s="247"/>
    </row>
    <row r="203" spans="1:18">
      <c r="A203" s="247"/>
      <c r="B203" s="247"/>
      <c r="C203" s="247"/>
      <c r="D203" s="247"/>
      <c r="E203" s="247"/>
      <c r="F203" s="247"/>
      <c r="G203" s="247"/>
      <c r="H203" s="227"/>
      <c r="I203" s="247"/>
      <c r="J203" s="247"/>
      <c r="K203" s="247"/>
      <c r="L203" s="247"/>
      <c r="M203" s="247"/>
      <c r="N203" s="247"/>
      <c r="O203" s="247"/>
      <c r="P203" s="247"/>
      <c r="Q203" s="247"/>
      <c r="R203" s="247"/>
    </row>
    <row r="204" spans="1:18">
      <c r="A204" s="247"/>
      <c r="B204" s="247"/>
      <c r="C204" s="247"/>
      <c r="D204" s="247"/>
      <c r="E204" s="247"/>
      <c r="F204" s="247"/>
      <c r="G204" s="247"/>
      <c r="H204" s="227"/>
      <c r="I204" s="247"/>
      <c r="J204" s="247"/>
      <c r="K204" s="247"/>
      <c r="L204" s="247"/>
      <c r="M204" s="247"/>
      <c r="N204" s="247"/>
      <c r="O204" s="247"/>
      <c r="P204" s="247"/>
      <c r="Q204" s="247"/>
      <c r="R204" s="247"/>
    </row>
    <row r="205" spans="1:18">
      <c r="A205" s="247"/>
      <c r="B205" s="247"/>
      <c r="C205" s="247"/>
      <c r="D205" s="247"/>
      <c r="E205" s="247"/>
      <c r="F205" s="247"/>
      <c r="G205" s="247"/>
      <c r="H205" s="227"/>
      <c r="I205" s="247"/>
      <c r="J205" s="247"/>
      <c r="K205" s="247"/>
      <c r="L205" s="247"/>
      <c r="M205" s="247"/>
      <c r="N205" s="247"/>
      <c r="O205" s="247"/>
      <c r="P205" s="247"/>
      <c r="Q205" s="247"/>
      <c r="R205" s="247"/>
    </row>
    <row r="206" spans="1:18">
      <c r="A206" s="247"/>
      <c r="B206" s="247"/>
      <c r="C206" s="247"/>
      <c r="D206" s="247"/>
      <c r="E206" s="247"/>
      <c r="F206" s="247"/>
      <c r="G206" s="247"/>
      <c r="H206" s="227"/>
      <c r="I206" s="247"/>
      <c r="J206" s="247"/>
      <c r="K206" s="247"/>
      <c r="L206" s="247"/>
      <c r="M206" s="247"/>
      <c r="N206" s="247"/>
      <c r="O206" s="247"/>
      <c r="P206" s="247"/>
      <c r="Q206" s="247"/>
      <c r="R206" s="247"/>
    </row>
    <row r="207" spans="1:18">
      <c r="A207" s="247"/>
      <c r="B207" s="247"/>
      <c r="C207" s="247"/>
      <c r="D207" s="247"/>
      <c r="E207" s="247"/>
      <c r="F207" s="247"/>
      <c r="G207" s="247"/>
      <c r="H207" s="227"/>
      <c r="I207" s="247"/>
      <c r="J207" s="247"/>
      <c r="K207" s="247"/>
      <c r="L207" s="247"/>
      <c r="M207" s="247"/>
      <c r="N207" s="247"/>
      <c r="O207" s="247"/>
      <c r="P207" s="247"/>
      <c r="Q207" s="247"/>
      <c r="R207" s="247"/>
    </row>
    <row r="208" spans="1:18">
      <c r="A208" s="247"/>
      <c r="B208" s="247"/>
      <c r="C208" s="247"/>
      <c r="D208" s="247"/>
      <c r="E208" s="247"/>
      <c r="F208" s="247"/>
      <c r="G208" s="247"/>
      <c r="H208" s="227"/>
      <c r="I208" s="247"/>
      <c r="J208" s="247"/>
      <c r="K208" s="247"/>
      <c r="L208" s="247"/>
      <c r="M208" s="247"/>
      <c r="N208" s="247"/>
      <c r="O208" s="247"/>
      <c r="P208" s="247"/>
      <c r="Q208" s="247"/>
      <c r="R208" s="247"/>
    </row>
    <row r="209" spans="1:18">
      <c r="A209" s="247"/>
      <c r="B209" s="247"/>
      <c r="C209" s="247"/>
      <c r="D209" s="247"/>
      <c r="E209" s="247"/>
      <c r="F209" s="247"/>
      <c r="G209" s="247"/>
      <c r="H209" s="227"/>
      <c r="I209" s="247"/>
      <c r="J209" s="247"/>
      <c r="K209" s="247"/>
      <c r="L209" s="247"/>
      <c r="M209" s="247"/>
      <c r="N209" s="247"/>
      <c r="O209" s="247"/>
      <c r="P209" s="247"/>
      <c r="Q209" s="247"/>
      <c r="R209" s="247"/>
    </row>
  </sheetData>
  <mergeCells count="4">
    <mergeCell ref="B2:G2"/>
    <mergeCell ref="B36:I36"/>
    <mergeCell ref="B38:G38"/>
    <mergeCell ref="B39:G39"/>
  </mergeCells>
  <hyperlinks>
    <hyperlink ref="I2" location="Index!A1" display="Back to Index" xr:uid="{00000000-0004-0000-1200-000000000000}"/>
  </hyperlinks>
  <pageMargins left="0.74803149606299213" right="0.74803149606299213" top="0.98425196850393704" bottom="0.98425196850393704" header="0.51181102362204722" footer="0.51181102362204722"/>
  <pageSetup paperSize="9" scale="15" orientation="landscape" r:id="rId1"/>
  <headerFooter alignWithMargins="0"/>
  <ignoredErrors>
    <ignoredError sqref="C5:G5"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4">
    <tabColor rgb="FFC00000"/>
    <pageSetUpPr fitToPage="1"/>
  </sheetPr>
  <dimension ref="A1:S194"/>
  <sheetViews>
    <sheetView zoomScale="85" zoomScaleNormal="85" workbookViewId="0">
      <selection activeCell="I1" sqref="I1"/>
    </sheetView>
  </sheetViews>
  <sheetFormatPr defaultColWidth="9.140625" defaultRowHeight="15.75" outlineLevelRow="1"/>
  <cols>
    <col min="1" max="1" width="6" style="222" customWidth="1"/>
    <col min="2" max="2" width="65.42578125" style="222" bestFit="1" customWidth="1"/>
    <col min="3" max="3" width="15.85546875" style="222" customWidth="1"/>
    <col min="4" max="4" width="16.5703125" style="222" customWidth="1"/>
    <col min="5" max="6" width="12.5703125" style="222" customWidth="1"/>
    <col min="7" max="7" width="9.5703125" style="222" customWidth="1"/>
    <col min="8" max="8" width="6" style="222" customWidth="1"/>
    <col min="9" max="9" width="26" style="245" customWidth="1"/>
    <col min="10" max="10" width="23" style="222" bestFit="1" customWidth="1"/>
    <col min="11" max="16384" width="9.140625" style="222"/>
  </cols>
  <sheetData>
    <row r="1" spans="1:19" ht="24" customHeight="1" thickBot="1">
      <c r="A1" s="220"/>
      <c r="B1" s="409"/>
      <c r="C1" s="409"/>
      <c r="D1" s="409"/>
      <c r="E1" s="220"/>
      <c r="F1" s="220"/>
      <c r="G1" s="220"/>
      <c r="H1" s="221"/>
      <c r="I1" s="60" t="s">
        <v>13</v>
      </c>
      <c r="J1" s="220"/>
      <c r="K1" s="220"/>
      <c r="L1" s="220"/>
      <c r="M1" s="220"/>
      <c r="N1" s="220"/>
      <c r="O1" s="220"/>
      <c r="P1" s="220"/>
      <c r="Q1" s="220"/>
      <c r="R1" s="220"/>
      <c r="S1" s="220"/>
    </row>
    <row r="2" spans="1:19" ht="20.25" customHeight="1">
      <c r="A2" s="220"/>
      <c r="B2" s="223" t="s">
        <v>409</v>
      </c>
      <c r="C2" s="223"/>
      <c r="D2" s="223"/>
      <c r="E2" s="223"/>
      <c r="F2" s="223"/>
      <c r="G2" s="223"/>
      <c r="H2" s="225"/>
      <c r="I2" s="220"/>
      <c r="J2" s="220"/>
      <c r="K2" s="220"/>
      <c r="L2" s="220"/>
      <c r="M2" s="220"/>
      <c r="N2" s="220"/>
      <c r="O2" s="220"/>
      <c r="P2" s="220"/>
      <c r="Q2" s="220"/>
      <c r="R2" s="220"/>
    </row>
    <row r="3" spans="1:19" ht="22.5" customHeight="1">
      <c r="A3" s="220"/>
      <c r="B3" s="4" t="s">
        <v>15</v>
      </c>
      <c r="C3" s="5">
        <v>2025</v>
      </c>
      <c r="D3" s="6">
        <v>2024</v>
      </c>
      <c r="E3" s="6">
        <v>2023</v>
      </c>
      <c r="F3" s="6">
        <v>2022</v>
      </c>
      <c r="G3" s="6">
        <v>2021</v>
      </c>
      <c r="H3" s="227"/>
      <c r="I3" s="220"/>
      <c r="J3" s="220"/>
      <c r="K3" s="220"/>
      <c r="L3" s="220"/>
      <c r="M3" s="220"/>
      <c r="N3" s="220"/>
      <c r="O3" s="220"/>
      <c r="P3" s="220"/>
      <c r="Q3" s="220"/>
      <c r="R3" s="220"/>
    </row>
    <row r="4" spans="1:19">
      <c r="A4" s="220"/>
      <c r="B4" s="220" t="s">
        <v>188</v>
      </c>
      <c r="C4" s="579">
        <v>13690</v>
      </c>
      <c r="D4" s="580">
        <v>12570</v>
      </c>
      <c r="E4" s="580">
        <v>14492</v>
      </c>
      <c r="F4" s="580">
        <v>22938</v>
      </c>
      <c r="G4" s="580">
        <v>11352</v>
      </c>
      <c r="H4" s="227"/>
      <c r="I4" s="220"/>
      <c r="J4" s="220"/>
      <c r="K4" s="220"/>
      <c r="L4" s="220"/>
      <c r="M4" s="220"/>
      <c r="N4" s="220"/>
      <c r="O4" s="220"/>
      <c r="P4" s="220"/>
      <c r="Q4" s="220"/>
      <c r="R4" s="220"/>
    </row>
    <row r="5" spans="1:19" ht="16.5" thickBot="1">
      <c r="A5" s="220"/>
      <c r="B5" s="220" t="s">
        <v>189</v>
      </c>
      <c r="C5" s="581">
        <v>324</v>
      </c>
      <c r="D5" s="582">
        <v>287</v>
      </c>
      <c r="E5" s="582">
        <v>266</v>
      </c>
      <c r="F5" s="582">
        <v>218</v>
      </c>
      <c r="G5" s="582">
        <v>197</v>
      </c>
      <c r="H5" s="227"/>
      <c r="I5" s="220"/>
      <c r="J5" s="220"/>
      <c r="K5" s="220"/>
      <c r="L5" s="220"/>
      <c r="M5" s="220"/>
      <c r="N5" s="220"/>
      <c r="O5" s="220"/>
      <c r="P5" s="220"/>
      <c r="Q5" s="220"/>
      <c r="R5" s="220"/>
    </row>
    <row r="6" spans="1:19" ht="16.5" thickBot="1">
      <c r="A6" s="220"/>
      <c r="B6" s="583" t="s">
        <v>389</v>
      </c>
      <c r="C6" s="584">
        <f>+C4+C5</f>
        <v>14014</v>
      </c>
      <c r="D6" s="584">
        <f>+D4+D5</f>
        <v>12857</v>
      </c>
      <c r="E6" s="584">
        <f>E4+E5</f>
        <v>14758</v>
      </c>
      <c r="F6" s="584">
        <f>F4+F5</f>
        <v>23156</v>
      </c>
      <c r="G6" s="584">
        <f>G4+G5</f>
        <v>11549</v>
      </c>
      <c r="H6" s="227"/>
      <c r="I6" s="220"/>
      <c r="J6" s="220"/>
      <c r="K6" s="220"/>
      <c r="L6"/>
      <c r="M6" s="220"/>
      <c r="N6" s="220"/>
      <c r="O6" s="220"/>
      <c r="P6" s="220"/>
      <c r="Q6" s="220"/>
      <c r="R6" s="220"/>
    </row>
    <row r="7" spans="1:19">
      <c r="A7" s="220"/>
      <c r="B7" s="220" t="s">
        <v>190</v>
      </c>
      <c r="C7" s="579">
        <v>-10853</v>
      </c>
      <c r="D7" s="580">
        <v>-9637</v>
      </c>
      <c r="E7" s="580">
        <f>-(11591+381)</f>
        <v>-11972</v>
      </c>
      <c r="F7" s="580">
        <f>-20500+-393</f>
        <v>-20893</v>
      </c>
      <c r="G7" s="580">
        <v>-9400</v>
      </c>
      <c r="H7" s="227"/>
      <c r="I7" s="220"/>
      <c r="J7" s="220"/>
      <c r="K7" s="220"/>
      <c r="L7" s="220"/>
      <c r="M7" s="220"/>
      <c r="N7" s="220"/>
      <c r="O7" s="220"/>
      <c r="P7" s="220"/>
      <c r="Q7" s="220"/>
      <c r="R7" s="220"/>
    </row>
    <row r="8" spans="1:19" ht="16.5" thickBot="1">
      <c r="A8" s="220"/>
      <c r="B8" s="220" t="s">
        <v>191</v>
      </c>
      <c r="C8" s="579">
        <v>-918</v>
      </c>
      <c r="D8" s="580">
        <v>-892</v>
      </c>
      <c r="E8" s="580">
        <v>-815</v>
      </c>
      <c r="F8" s="580">
        <v>-765</v>
      </c>
      <c r="G8" s="580">
        <v>-721</v>
      </c>
      <c r="H8" s="227"/>
      <c r="I8" s="220"/>
      <c r="J8" s="220"/>
      <c r="K8" s="220"/>
      <c r="L8" s="220"/>
      <c r="M8" s="220"/>
      <c r="N8" s="220"/>
      <c r="O8" s="220"/>
      <c r="P8" s="220"/>
      <c r="Q8" s="220"/>
      <c r="R8" s="220"/>
    </row>
    <row r="9" spans="1:19" ht="16.5" thickBot="1">
      <c r="A9" s="220"/>
      <c r="B9" s="583" t="s">
        <v>390</v>
      </c>
      <c r="C9" s="584">
        <f>+C6+C7+C8</f>
        <v>2243</v>
      </c>
      <c r="D9" s="584">
        <f>+D6+D7+D8</f>
        <v>2328</v>
      </c>
      <c r="E9" s="584">
        <f>E6+E7+E8</f>
        <v>1971</v>
      </c>
      <c r="F9" s="584">
        <f>F6+F7+F8</f>
        <v>1498</v>
      </c>
      <c r="G9" s="584">
        <f t="shared" ref="G9" si="0">G6+G7+G8</f>
        <v>1428</v>
      </c>
      <c r="H9" s="234"/>
      <c r="I9" s="220"/>
      <c r="J9" s="220"/>
      <c r="K9" s="220"/>
      <c r="L9" s="220"/>
      <c r="M9" s="220"/>
      <c r="N9" s="220"/>
      <c r="O9" s="220"/>
      <c r="P9" s="220"/>
      <c r="Q9" s="220"/>
      <c r="R9" s="220"/>
    </row>
    <row r="10" spans="1:19" ht="6" customHeight="1">
      <c r="A10" s="220"/>
      <c r="B10" s="244"/>
      <c r="C10" s="599"/>
      <c r="D10" s="599"/>
      <c r="E10" s="599"/>
      <c r="F10" s="599"/>
      <c r="G10" s="599"/>
      <c r="H10" s="234"/>
      <c r="I10" s="220"/>
      <c r="J10" s="220"/>
      <c r="K10" s="220"/>
      <c r="L10" s="220"/>
      <c r="M10" s="220"/>
      <c r="N10" s="220"/>
      <c r="O10" s="220"/>
      <c r="P10" s="220"/>
      <c r="Q10" s="220"/>
      <c r="R10" s="220"/>
    </row>
    <row r="11" spans="1:19" outlineLevel="1">
      <c r="A11" s="220"/>
      <c r="B11" s="606" t="s">
        <v>192</v>
      </c>
      <c r="C11" s="585">
        <f>C12+C13</f>
        <v>728</v>
      </c>
      <c r="D11" s="586">
        <f>D12+D13</f>
        <v>986</v>
      </c>
      <c r="E11" s="586">
        <f>E12+E13</f>
        <v>829</v>
      </c>
      <c r="F11" s="586">
        <v>554</v>
      </c>
      <c r="G11" s="586">
        <v>368</v>
      </c>
      <c r="H11" s="234"/>
      <c r="I11" s="220"/>
      <c r="J11" s="220"/>
      <c r="K11" s="220"/>
      <c r="L11" s="220"/>
      <c r="M11" s="220"/>
      <c r="N11" s="220"/>
      <c r="O11" s="220"/>
      <c r="P11" s="220"/>
      <c r="Q11" s="220"/>
      <c r="R11" s="220"/>
    </row>
    <row r="12" spans="1:19" outlineLevel="1">
      <c r="A12" s="220"/>
      <c r="B12" s="587" t="s">
        <v>407</v>
      </c>
      <c r="C12" s="589">
        <v>498</v>
      </c>
      <c r="D12" s="590">
        <v>712</v>
      </c>
      <c r="E12" s="605">
        <v>472</v>
      </c>
      <c r="F12" s="586"/>
      <c r="G12" s="586"/>
      <c r="H12" s="234"/>
      <c r="I12" s="220"/>
      <c r="J12" s="220"/>
      <c r="K12" s="220"/>
      <c r="L12" s="220"/>
      <c r="M12" s="220"/>
      <c r="N12" s="220"/>
      <c r="O12" s="220"/>
      <c r="P12" s="220"/>
      <c r="Q12" s="220"/>
      <c r="R12" s="220"/>
    </row>
    <row r="13" spans="1:19" outlineLevel="1">
      <c r="A13" s="220"/>
      <c r="B13" s="587" t="s">
        <v>408</v>
      </c>
      <c r="C13" s="589">
        <v>230</v>
      </c>
      <c r="D13" s="590">
        <v>274</v>
      </c>
      <c r="E13" s="605">
        <v>357</v>
      </c>
      <c r="F13" s="586"/>
      <c r="G13" s="586"/>
      <c r="H13" s="234"/>
      <c r="I13" s="220"/>
      <c r="J13" s="220"/>
      <c r="K13" s="220"/>
      <c r="L13" s="220"/>
      <c r="M13" s="220"/>
      <c r="N13" s="220"/>
      <c r="O13" s="220"/>
      <c r="P13" s="220"/>
      <c r="Q13" s="220"/>
      <c r="R13" s="220"/>
    </row>
    <row r="14" spans="1:19" outlineLevel="1">
      <c r="A14" s="220"/>
      <c r="B14" s="607" t="s">
        <v>193</v>
      </c>
      <c r="C14" s="585">
        <f>SUM(C15:C16)</f>
        <v>464</v>
      </c>
      <c r="D14" s="586">
        <f>SUM(D15:D16)</f>
        <v>462</v>
      </c>
      <c r="E14" s="586">
        <f>SUM(E15:E16)</f>
        <v>299</v>
      </c>
      <c r="F14" s="586">
        <f t="shared" ref="F14:G14" si="1">SUM(F15:F16)</f>
        <v>125</v>
      </c>
      <c r="G14" s="586">
        <f t="shared" si="1"/>
        <v>214</v>
      </c>
      <c r="H14" s="234"/>
      <c r="I14" s="220"/>
      <c r="J14" s="220"/>
      <c r="K14" s="220"/>
      <c r="L14" s="220"/>
      <c r="M14" s="220"/>
      <c r="N14" s="220"/>
      <c r="O14" s="220"/>
      <c r="P14" s="220"/>
      <c r="Q14" s="220"/>
      <c r="R14" s="220"/>
    </row>
    <row r="15" spans="1:19" outlineLevel="1">
      <c r="A15" s="220"/>
      <c r="B15" s="587" t="s">
        <v>194</v>
      </c>
      <c r="C15" s="589">
        <v>460</v>
      </c>
      <c r="D15" s="590">
        <v>460</v>
      </c>
      <c r="E15" s="590">
        <v>297</v>
      </c>
      <c r="F15" s="590">
        <v>124</v>
      </c>
      <c r="G15" s="590">
        <v>215</v>
      </c>
      <c r="H15" s="234"/>
      <c r="I15" s="220"/>
      <c r="J15" s="220"/>
      <c r="K15" s="220"/>
      <c r="L15" s="220"/>
      <c r="M15" s="220"/>
      <c r="N15" s="220"/>
      <c r="O15" s="220"/>
      <c r="P15" s="220"/>
      <c r="Q15" s="220"/>
      <c r="R15" s="220"/>
    </row>
    <row r="16" spans="1:19" outlineLevel="1">
      <c r="A16" s="220"/>
      <c r="B16" s="587" t="s">
        <v>195</v>
      </c>
      <c r="C16" s="589">
        <v>4</v>
      </c>
      <c r="D16" s="590">
        <v>2</v>
      </c>
      <c r="E16" s="590">
        <v>2</v>
      </c>
      <c r="F16" s="590">
        <v>1</v>
      </c>
      <c r="G16" s="590">
        <v>-1</v>
      </c>
      <c r="H16" s="234"/>
      <c r="I16" s="220"/>
      <c r="J16" s="220"/>
      <c r="K16" s="220"/>
      <c r="L16" s="220"/>
      <c r="M16" s="220"/>
      <c r="N16" s="220"/>
      <c r="O16" s="220"/>
      <c r="P16" s="220"/>
      <c r="Q16" s="220"/>
      <c r="R16" s="220"/>
    </row>
    <row r="17" spans="1:18" outlineLevel="1">
      <c r="A17" s="220"/>
      <c r="B17" s="608" t="s">
        <v>411</v>
      </c>
      <c r="C17" s="585">
        <f>+C18+C19+C20+C21</f>
        <v>595</v>
      </c>
      <c r="D17" s="586">
        <f>+D18+D19+D20+D21</f>
        <v>582</v>
      </c>
      <c r="E17" s="586">
        <f t="shared" ref="E17:G17" si="2">+E18+E19+E20+E21</f>
        <v>563</v>
      </c>
      <c r="F17" s="586">
        <f t="shared" si="2"/>
        <v>555</v>
      </c>
      <c r="G17" s="586">
        <f t="shared" si="2"/>
        <v>525</v>
      </c>
      <c r="H17" s="235"/>
      <c r="I17" s="235"/>
      <c r="J17" s="235"/>
      <c r="K17" s="235"/>
      <c r="L17" s="220"/>
      <c r="M17" s="220"/>
      <c r="N17" s="220"/>
      <c r="O17" s="220"/>
      <c r="P17" s="220"/>
      <c r="Q17" s="220"/>
      <c r="R17" s="220"/>
    </row>
    <row r="18" spans="1:18" outlineLevel="1">
      <c r="A18" s="220"/>
      <c r="B18" s="587" t="s">
        <v>196</v>
      </c>
      <c r="C18" s="589">
        <v>53</v>
      </c>
      <c r="D18" s="590">
        <v>64</v>
      </c>
      <c r="E18" s="590">
        <v>64</v>
      </c>
      <c r="F18" s="590">
        <v>54</v>
      </c>
      <c r="G18" s="590">
        <v>72</v>
      </c>
      <c r="H18" s="235"/>
      <c r="I18" s="235"/>
      <c r="J18" s="235"/>
      <c r="K18" s="235"/>
      <c r="L18" s="220"/>
      <c r="M18" s="220"/>
      <c r="N18" s="220"/>
      <c r="O18" s="220"/>
      <c r="P18" s="220"/>
      <c r="Q18" s="220"/>
      <c r="R18" s="220"/>
    </row>
    <row r="19" spans="1:18" outlineLevel="1">
      <c r="A19" s="220"/>
      <c r="B19" s="587" t="s">
        <v>410</v>
      </c>
      <c r="C19" s="589">
        <v>355</v>
      </c>
      <c r="D19" s="590">
        <f>301+44</f>
        <v>345</v>
      </c>
      <c r="E19" s="590">
        <f>269+42</f>
        <v>311</v>
      </c>
      <c r="F19" s="590">
        <f>262+43</f>
        <v>305</v>
      </c>
      <c r="G19" s="590">
        <f>226+43</f>
        <v>269</v>
      </c>
      <c r="H19" s="235"/>
      <c r="I19" s="235"/>
      <c r="J19" s="235"/>
      <c r="K19" s="235"/>
      <c r="L19" s="220"/>
      <c r="M19" s="220"/>
      <c r="N19" s="220"/>
      <c r="O19" s="220"/>
      <c r="P19" s="220"/>
      <c r="Q19" s="220"/>
      <c r="R19" s="220"/>
    </row>
    <row r="20" spans="1:18" outlineLevel="1">
      <c r="A20" s="220"/>
      <c r="B20" s="594" t="s">
        <v>412</v>
      </c>
      <c r="C20" s="593">
        <v>106</v>
      </c>
      <c r="D20" s="595">
        <v>100</v>
      </c>
      <c r="E20" s="595">
        <v>121</v>
      </c>
      <c r="F20" s="595">
        <v>135</v>
      </c>
      <c r="G20" s="595">
        <v>108</v>
      </c>
      <c r="H20" s="235"/>
      <c r="I20" s="235"/>
      <c r="J20" s="235"/>
      <c r="K20" s="235"/>
      <c r="L20" s="220"/>
      <c r="M20" s="220"/>
      <c r="N20" s="220"/>
      <c r="O20" s="220"/>
      <c r="P20" s="220"/>
      <c r="Q20" s="220"/>
      <c r="R20" s="220"/>
    </row>
    <row r="21" spans="1:18" outlineLevel="1">
      <c r="A21" s="220"/>
      <c r="B21" s="592" t="s">
        <v>200</v>
      </c>
      <c r="C21" s="593">
        <v>81</v>
      </c>
      <c r="D21" s="590">
        <v>73</v>
      </c>
      <c r="E21" s="590">
        <v>67</v>
      </c>
      <c r="F21" s="590">
        <v>61</v>
      </c>
      <c r="G21" s="590">
        <v>76</v>
      </c>
      <c r="H21" s="235"/>
      <c r="I21" s="235"/>
      <c r="J21" s="235"/>
      <c r="K21" s="235"/>
      <c r="L21" s="220"/>
      <c r="M21" s="220"/>
      <c r="N21" s="220"/>
      <c r="O21" s="220"/>
      <c r="P21" s="220"/>
      <c r="Q21" s="220"/>
      <c r="R21" s="220"/>
    </row>
    <row r="22" spans="1:18" outlineLevel="1">
      <c r="A22" s="220"/>
      <c r="B22" s="609" t="s">
        <v>197</v>
      </c>
      <c r="C22" s="585">
        <f>SUM(C23:C27)</f>
        <v>518</v>
      </c>
      <c r="D22" s="591">
        <f>SUM(D23:D27)</f>
        <v>379</v>
      </c>
      <c r="E22" s="591">
        <f t="shared" ref="E22:G22" si="3">SUM(E23:E27)</f>
        <v>346</v>
      </c>
      <c r="F22" s="591">
        <f t="shared" si="3"/>
        <v>316</v>
      </c>
      <c r="G22" s="591">
        <f t="shared" si="3"/>
        <v>354</v>
      </c>
      <c r="H22" s="227"/>
      <c r="I22" s="220"/>
      <c r="J22" s="220"/>
      <c r="K22" s="220"/>
      <c r="L22" s="220"/>
      <c r="M22" s="220"/>
      <c r="N22" s="220"/>
      <c r="O22" s="220"/>
      <c r="P22" s="220"/>
      <c r="Q22" s="220"/>
      <c r="R22" s="220"/>
    </row>
    <row r="23" spans="1:18">
      <c r="A23" s="220"/>
      <c r="B23" s="592" t="s">
        <v>198</v>
      </c>
      <c r="C23" s="593">
        <v>302</v>
      </c>
      <c r="D23" s="590">
        <v>165</v>
      </c>
      <c r="E23" s="590">
        <v>156</v>
      </c>
      <c r="F23" s="590">
        <v>137</v>
      </c>
      <c r="G23" s="590">
        <v>149</v>
      </c>
      <c r="H23" s="227"/>
      <c r="I23" s="220"/>
      <c r="J23" s="220"/>
      <c r="K23" s="220"/>
      <c r="L23" s="220"/>
      <c r="M23" s="220"/>
      <c r="N23" s="220"/>
      <c r="O23" s="220"/>
      <c r="P23" s="220"/>
      <c r="Q23" s="220"/>
      <c r="R23" s="220"/>
    </row>
    <row r="24" spans="1:18">
      <c r="A24" s="220"/>
      <c r="B24" s="592" t="s">
        <v>199</v>
      </c>
      <c r="C24" s="593">
        <v>188</v>
      </c>
      <c r="D24" s="590">
        <v>181</v>
      </c>
      <c r="E24" s="590">
        <v>162</v>
      </c>
      <c r="F24" s="590">
        <v>145</v>
      </c>
      <c r="G24" s="590">
        <v>185</v>
      </c>
      <c r="H24" s="227"/>
      <c r="I24" s="220"/>
      <c r="J24" s="220"/>
      <c r="K24" s="220"/>
      <c r="L24" s="220"/>
      <c r="M24" s="220"/>
      <c r="N24" s="220"/>
      <c r="O24" s="220"/>
      <c r="P24" s="220"/>
      <c r="Q24" s="220"/>
      <c r="R24" s="220"/>
    </row>
    <row r="25" spans="1:18" outlineLevel="1">
      <c r="A25" s="220"/>
      <c r="B25" s="592" t="s">
        <v>201</v>
      </c>
      <c r="C25" s="593">
        <v>17</v>
      </c>
      <c r="D25" s="590">
        <v>23</v>
      </c>
      <c r="E25" s="590">
        <v>21</v>
      </c>
      <c r="F25" s="590">
        <v>26</v>
      </c>
      <c r="G25" s="590">
        <v>18</v>
      </c>
      <c r="H25" s="227"/>
      <c r="I25" s="220"/>
      <c r="J25" s="220"/>
      <c r="K25" s="220"/>
      <c r="L25" s="220"/>
      <c r="M25" s="220"/>
      <c r="N25" s="220"/>
      <c r="O25" s="220"/>
      <c r="P25" s="220"/>
      <c r="Q25" s="220"/>
      <c r="R25" s="220"/>
    </row>
    <row r="26" spans="1:18">
      <c r="A26" s="220"/>
      <c r="B26" s="594" t="s">
        <v>202</v>
      </c>
      <c r="C26" s="593">
        <v>13</v>
      </c>
      <c r="D26" s="595">
        <v>11</v>
      </c>
      <c r="E26" s="595">
        <v>9</v>
      </c>
      <c r="F26" s="595">
        <v>10</v>
      </c>
      <c r="G26" s="595">
        <v>2</v>
      </c>
      <c r="H26" s="227"/>
      <c r="I26" s="220"/>
      <c r="J26" s="220"/>
      <c r="K26" s="220"/>
      <c r="L26" s="220"/>
      <c r="M26" s="220"/>
      <c r="N26" s="220"/>
      <c r="O26" s="220"/>
      <c r="P26" s="220"/>
      <c r="Q26" s="220"/>
      <c r="R26" s="220"/>
    </row>
    <row r="27" spans="1:18" outlineLevel="1">
      <c r="A27" s="220"/>
      <c r="B27" s="594" t="s">
        <v>203</v>
      </c>
      <c r="C27" s="593">
        <v>-2</v>
      </c>
      <c r="D27" s="595">
        <v>-1</v>
      </c>
      <c r="E27" s="595">
        <v>-2</v>
      </c>
      <c r="F27" s="595">
        <v>-2</v>
      </c>
      <c r="G27" s="595">
        <v>0</v>
      </c>
      <c r="H27" s="227"/>
      <c r="I27" s="220"/>
      <c r="J27" s="220"/>
      <c r="K27" s="220"/>
      <c r="L27" s="220"/>
      <c r="M27" s="220"/>
      <c r="N27" s="220"/>
      <c r="O27" s="220"/>
      <c r="P27" s="220"/>
      <c r="Q27" s="220"/>
      <c r="R27" s="220"/>
    </row>
    <row r="28" spans="1:18" outlineLevel="1">
      <c r="A28" s="220"/>
      <c r="B28" s="610" t="s">
        <v>204</v>
      </c>
      <c r="C28" s="588">
        <v>-62</v>
      </c>
      <c r="D28" s="591">
        <v>-81</v>
      </c>
      <c r="E28" s="591">
        <v>-66</v>
      </c>
      <c r="F28" s="591">
        <v>-52</v>
      </c>
      <c r="G28" s="591">
        <v>-33</v>
      </c>
      <c r="H28" s="227"/>
      <c r="I28" s="220"/>
      <c r="J28" s="220"/>
      <c r="K28" s="220"/>
      <c r="L28" s="220"/>
      <c r="M28" s="220"/>
      <c r="N28" s="220"/>
      <c r="O28" s="220"/>
      <c r="P28" s="220"/>
      <c r="Q28" s="220"/>
      <c r="R28" s="220"/>
    </row>
    <row r="29" spans="1:18" outlineLevel="1">
      <c r="A29" s="227"/>
      <c r="B29" s="227"/>
      <c r="C29" s="227"/>
      <c r="D29" s="227"/>
      <c r="E29" s="227"/>
      <c r="F29" s="227"/>
      <c r="G29" s="227"/>
      <c r="H29" s="227"/>
      <c r="I29" s="220"/>
      <c r="J29" s="220"/>
      <c r="K29" s="220"/>
      <c r="L29" s="220"/>
      <c r="M29" s="220"/>
      <c r="N29" s="220"/>
      <c r="O29" s="220"/>
      <c r="P29" s="220"/>
      <c r="Q29" s="220"/>
      <c r="R29" s="220"/>
    </row>
    <row r="30" spans="1:18">
      <c r="A30" s="220"/>
      <c r="B30" s="220" t="s">
        <v>205</v>
      </c>
      <c r="C30" s="579">
        <v>-955</v>
      </c>
      <c r="D30" s="596">
        <v>-884</v>
      </c>
      <c r="E30" s="596">
        <v>-801</v>
      </c>
      <c r="F30" s="596">
        <v>-722</v>
      </c>
      <c r="G30" s="596">
        <v>-666</v>
      </c>
      <c r="H30" s="227"/>
      <c r="I30" s="220"/>
      <c r="J30" s="220"/>
      <c r="K30" s="220"/>
      <c r="L30" s="220"/>
      <c r="M30" s="220"/>
      <c r="N30" s="220"/>
      <c r="O30" s="220"/>
      <c r="P30" s="220"/>
      <c r="Q30" s="220"/>
      <c r="R30" s="220"/>
    </row>
    <row r="31" spans="1:18">
      <c r="A31" s="220"/>
      <c r="B31" s="220" t="s">
        <v>206</v>
      </c>
      <c r="C31" s="597">
        <v>-89</v>
      </c>
      <c r="D31" s="590">
        <v>-14</v>
      </c>
      <c r="E31" s="590">
        <v>-151</v>
      </c>
      <c r="F31" s="590">
        <v>-92</v>
      </c>
      <c r="G31" s="590">
        <v>-89</v>
      </c>
      <c r="H31" s="227"/>
      <c r="I31" s="220"/>
      <c r="J31" s="220"/>
      <c r="K31" s="220"/>
      <c r="L31" s="220"/>
      <c r="M31" s="220"/>
      <c r="N31" s="220"/>
      <c r="O31" s="220"/>
      <c r="P31" s="220"/>
      <c r="Q31" s="220"/>
      <c r="R31" s="220"/>
    </row>
    <row r="32" spans="1:18" ht="16.5" thickBot="1">
      <c r="A32" s="220"/>
      <c r="B32" s="220" t="s">
        <v>413</v>
      </c>
      <c r="C32" s="597">
        <v>-9</v>
      </c>
      <c r="D32" s="598">
        <v>-113</v>
      </c>
      <c r="E32" s="598">
        <v>-2</v>
      </c>
      <c r="F32" s="598">
        <v>-2</v>
      </c>
      <c r="G32" s="598">
        <v>-6</v>
      </c>
      <c r="H32" s="227"/>
      <c r="I32" s="220"/>
      <c r="J32" s="220"/>
      <c r="K32" s="220"/>
      <c r="L32" s="220"/>
      <c r="M32" s="220"/>
      <c r="N32" s="220"/>
      <c r="O32" s="220"/>
      <c r="P32" s="220"/>
      <c r="Q32" s="220"/>
      <c r="R32" s="220"/>
    </row>
    <row r="33" spans="1:19" ht="16.5" thickBot="1">
      <c r="A33" s="220"/>
      <c r="B33" s="583" t="s">
        <v>377</v>
      </c>
      <c r="C33" s="584">
        <f>C9+C30+C31+C32</f>
        <v>1190</v>
      </c>
      <c r="D33" s="584">
        <f>D9+D30+D31+D32</f>
        <v>1317</v>
      </c>
      <c r="E33" s="584">
        <f>E9+E30+E31+E32</f>
        <v>1017</v>
      </c>
      <c r="F33" s="584">
        <f>F9+F30+F31+F32</f>
        <v>682</v>
      </c>
      <c r="G33" s="584">
        <f>G9+G30+G31+G32</f>
        <v>667</v>
      </c>
      <c r="H33" s="227"/>
      <c r="I33" s="220"/>
      <c r="J33" s="220"/>
      <c r="K33" s="220"/>
      <c r="L33" s="220"/>
      <c r="M33" s="220"/>
      <c r="N33" s="220"/>
      <c r="O33" s="220"/>
      <c r="P33" s="220"/>
      <c r="Q33" s="220"/>
      <c r="R33" s="220"/>
    </row>
    <row r="34" spans="1:19" ht="18.75" customHeight="1">
      <c r="A34" s="220"/>
      <c r="B34" s="220" t="s">
        <v>207</v>
      </c>
      <c r="C34" s="603">
        <v>-169</v>
      </c>
      <c r="D34" s="580">
        <v>-123</v>
      </c>
      <c r="E34" s="580">
        <v>-139</v>
      </c>
      <c r="F34" s="580">
        <v>-90</v>
      </c>
      <c r="G34" s="580">
        <v>-72</v>
      </c>
      <c r="H34" s="227"/>
      <c r="I34" s="220"/>
      <c r="J34" s="220"/>
      <c r="K34" s="220"/>
      <c r="L34" s="220"/>
      <c r="M34" s="220"/>
      <c r="N34" s="220"/>
      <c r="O34" s="220"/>
      <c r="P34" s="220"/>
      <c r="Q34" s="220"/>
      <c r="R34" s="220"/>
    </row>
    <row r="35" spans="1:19" ht="17.25" customHeight="1" thickBot="1">
      <c r="A35" s="220"/>
      <c r="B35" s="220" t="s">
        <v>150</v>
      </c>
      <c r="C35" s="600">
        <v>3</v>
      </c>
      <c r="D35" s="601">
        <v>2</v>
      </c>
      <c r="E35" s="602">
        <v>-1</v>
      </c>
      <c r="F35" s="602">
        <v>2</v>
      </c>
      <c r="G35" s="602">
        <v>2</v>
      </c>
      <c r="H35" s="227"/>
      <c r="I35" s="220"/>
      <c r="J35" s="220"/>
      <c r="K35" s="220"/>
      <c r="L35" s="220"/>
      <c r="M35" s="220"/>
      <c r="N35" s="220"/>
      <c r="O35" s="220"/>
      <c r="P35" s="220"/>
      <c r="Q35" s="220"/>
      <c r="R35" s="220"/>
    </row>
    <row r="36" spans="1:19" ht="16.5" thickBot="1">
      <c r="A36" s="220"/>
      <c r="B36" s="583" t="s">
        <v>406</v>
      </c>
      <c r="C36" s="584">
        <f>C33+C34+C35</f>
        <v>1024</v>
      </c>
      <c r="D36" s="584">
        <f t="shared" ref="D36:G36" si="4">D33+D34+D35</f>
        <v>1196</v>
      </c>
      <c r="E36" s="584">
        <f t="shared" si="4"/>
        <v>877</v>
      </c>
      <c r="F36" s="584">
        <f t="shared" si="4"/>
        <v>594</v>
      </c>
      <c r="G36" s="584">
        <f t="shared" si="4"/>
        <v>597</v>
      </c>
      <c r="H36" s="227"/>
      <c r="I36" s="220"/>
      <c r="J36" s="220"/>
      <c r="K36" s="220"/>
      <c r="L36" s="220"/>
      <c r="M36" s="220"/>
      <c r="N36" s="220"/>
      <c r="O36" s="220"/>
      <c r="P36" s="220"/>
      <c r="Q36" s="220"/>
      <c r="R36" s="220"/>
    </row>
    <row r="37" spans="1:19">
      <c r="A37" s="220"/>
      <c r="B37" s="220" t="s">
        <v>24</v>
      </c>
      <c r="C37" s="603">
        <v>-306</v>
      </c>
      <c r="D37" s="582">
        <v>-352</v>
      </c>
      <c r="E37" s="582">
        <v>-221</v>
      </c>
      <c r="F37" s="582">
        <v>-174</v>
      </c>
      <c r="G37" s="582">
        <v>-183</v>
      </c>
      <c r="H37" s="227"/>
      <c r="I37" s="220"/>
      <c r="J37" s="220"/>
      <c r="K37" s="220"/>
      <c r="L37" s="220"/>
      <c r="M37" s="220"/>
      <c r="N37" s="220"/>
      <c r="O37" s="220"/>
      <c r="P37" s="220"/>
      <c r="Q37" s="220"/>
      <c r="R37" s="220"/>
    </row>
    <row r="38" spans="1:19">
      <c r="A38" s="220"/>
      <c r="B38" s="220" t="s">
        <v>27</v>
      </c>
      <c r="C38" s="603"/>
      <c r="D38" s="602"/>
      <c r="E38" s="602">
        <v>3</v>
      </c>
      <c r="F38" s="602">
        <v>7</v>
      </c>
      <c r="G38" s="602">
        <v>-4</v>
      </c>
      <c r="H38" s="227"/>
      <c r="I38" s="220"/>
      <c r="J38" s="220"/>
      <c r="K38" s="220"/>
      <c r="L38" s="220"/>
      <c r="M38" s="220"/>
      <c r="N38" s="220"/>
      <c r="O38" s="220"/>
      <c r="P38" s="220"/>
      <c r="Q38" s="220"/>
      <c r="R38" s="220"/>
    </row>
    <row r="39" spans="1:19" ht="16.5" thickBot="1">
      <c r="A39" s="220"/>
      <c r="B39" s="220" t="s">
        <v>26</v>
      </c>
      <c r="C39" s="603">
        <v>-32</v>
      </c>
      <c r="D39" s="582">
        <v>-28</v>
      </c>
      <c r="E39" s="582">
        <v>-24</v>
      </c>
      <c r="F39" s="582">
        <v>-47</v>
      </c>
      <c r="G39" s="582">
        <v>-39</v>
      </c>
      <c r="H39" s="227"/>
      <c r="I39" s="220"/>
      <c r="J39" s="220"/>
      <c r="K39" s="220"/>
      <c r="L39" s="220"/>
      <c r="M39" s="220"/>
      <c r="N39" s="220"/>
      <c r="O39" s="220"/>
      <c r="P39" s="220"/>
      <c r="Q39" s="220"/>
      <c r="R39" s="220"/>
    </row>
    <row r="40" spans="1:19" ht="16.5" thickBot="1">
      <c r="A40" s="220"/>
      <c r="B40" s="583" t="s">
        <v>387</v>
      </c>
      <c r="C40" s="604">
        <f>C36+C37+C38+C39</f>
        <v>686</v>
      </c>
      <c r="D40" s="584">
        <f>D36+D37+D38+D39</f>
        <v>816</v>
      </c>
      <c r="E40" s="584">
        <f>E36+E37+E38+E39</f>
        <v>635</v>
      </c>
      <c r="F40" s="584">
        <f>F36+F37+F38+F39</f>
        <v>380</v>
      </c>
      <c r="G40" s="584">
        <f>G36+G37+G38+G39</f>
        <v>371</v>
      </c>
      <c r="H40" s="227"/>
      <c r="I40" s="220"/>
      <c r="J40" s="220"/>
      <c r="K40" s="220"/>
      <c r="L40" s="220"/>
      <c r="M40" s="220"/>
      <c r="N40" s="220"/>
      <c r="O40" s="220"/>
      <c r="P40" s="220"/>
      <c r="Q40" s="220"/>
      <c r="R40" s="220"/>
    </row>
    <row r="41" spans="1:19" ht="30.75" customHeight="1">
      <c r="A41" s="220"/>
      <c r="B41" s="828"/>
      <c r="C41" s="828"/>
      <c r="D41" s="828"/>
      <c r="E41" s="828"/>
      <c r="F41" s="828"/>
      <c r="G41" s="828"/>
      <c r="H41" s="220"/>
      <c r="I41" s="227"/>
      <c r="J41" s="220"/>
      <c r="K41" s="220"/>
      <c r="L41" s="220"/>
      <c r="M41" s="220"/>
      <c r="N41" s="220"/>
      <c r="O41" s="220"/>
      <c r="P41" s="220"/>
      <c r="Q41" s="220"/>
      <c r="R41" s="220"/>
      <c r="S41" s="220"/>
    </row>
    <row r="42" spans="1:19" ht="12.75" customHeight="1">
      <c r="A42" s="220"/>
      <c r="B42" s="834"/>
      <c r="C42" s="834"/>
      <c r="D42" s="834"/>
      <c r="E42" s="834"/>
      <c r="F42" s="834"/>
      <c r="G42" s="834"/>
      <c r="H42" s="220"/>
      <c r="I42" s="227"/>
      <c r="J42" s="220"/>
      <c r="K42" s="220"/>
      <c r="L42" s="220"/>
      <c r="M42" s="220"/>
      <c r="N42" s="220"/>
      <c r="O42" s="220"/>
      <c r="P42" s="220"/>
      <c r="Q42" s="220"/>
      <c r="R42" s="220"/>
      <c r="S42" s="220"/>
    </row>
    <row r="43" spans="1:19" ht="39" customHeight="1">
      <c r="A43" s="220"/>
      <c r="B43" s="239"/>
      <c r="C43" s="239"/>
      <c r="D43" s="239"/>
      <c r="E43" s="240"/>
      <c r="F43" s="240"/>
      <c r="G43" s="239"/>
      <c r="H43" s="241"/>
      <c r="I43" s="227"/>
      <c r="J43" s="220"/>
      <c r="K43" s="220"/>
      <c r="L43" s="220"/>
      <c r="M43" s="220"/>
      <c r="N43" s="220"/>
      <c r="O43" s="220"/>
      <c r="P43" s="220"/>
      <c r="Q43" s="220"/>
      <c r="R43" s="220"/>
      <c r="S43" s="220"/>
    </row>
    <row r="44" spans="1:19" ht="28.5" customHeight="1">
      <c r="A44" s="220"/>
      <c r="B44" s="239"/>
      <c r="C44" s="239"/>
      <c r="D44" s="239"/>
      <c r="E44" s="239"/>
      <c r="F44" s="239"/>
      <c r="G44" s="239"/>
      <c r="H44" s="241"/>
      <c r="I44" s="227"/>
      <c r="J44" s="220"/>
      <c r="K44" s="220"/>
      <c r="L44" s="220"/>
      <c r="M44" s="220"/>
      <c r="N44" s="220"/>
      <c r="O44" s="220"/>
      <c r="P44" s="220"/>
      <c r="Q44" s="220"/>
      <c r="R44" s="220"/>
      <c r="S44" s="220"/>
    </row>
    <row r="45" spans="1:19" ht="18.75" customHeight="1">
      <c r="A45" s="220"/>
      <c r="B45" s="242"/>
      <c r="C45" s="242"/>
      <c r="D45" s="242"/>
      <c r="E45" s="242"/>
      <c r="F45" s="242"/>
      <c r="G45" s="242"/>
      <c r="H45" s="243"/>
      <c r="I45" s="227"/>
      <c r="J45" s="220"/>
      <c r="K45" s="220"/>
      <c r="L45" s="220"/>
      <c r="M45" s="220"/>
      <c r="N45" s="220"/>
      <c r="O45" s="220"/>
      <c r="P45" s="220"/>
      <c r="Q45" s="220"/>
      <c r="R45" s="220"/>
      <c r="S45" s="220"/>
    </row>
    <row r="46" spans="1:19" ht="15" customHeight="1">
      <c r="A46" s="220"/>
      <c r="B46" s="221"/>
      <c r="C46" s="221"/>
      <c r="D46" s="221"/>
      <c r="E46" s="221"/>
      <c r="F46" s="221"/>
      <c r="G46" s="221"/>
      <c r="H46" s="243"/>
      <c r="I46" s="227"/>
      <c r="J46" s="220"/>
      <c r="K46" s="220"/>
      <c r="L46" s="220"/>
      <c r="M46" s="220"/>
      <c r="N46" s="220"/>
      <c r="O46" s="220"/>
      <c r="P46" s="220"/>
      <c r="Q46" s="220"/>
      <c r="R46" s="220"/>
      <c r="S46" s="220"/>
    </row>
    <row r="47" spans="1:19">
      <c r="A47" s="220"/>
      <c r="B47" s="221"/>
      <c r="C47" s="221"/>
      <c r="D47" s="221"/>
      <c r="E47" s="221"/>
      <c r="F47" s="221"/>
      <c r="G47" s="221"/>
      <c r="H47" s="220"/>
      <c r="I47" s="227"/>
      <c r="J47" s="220"/>
      <c r="K47" s="220"/>
      <c r="L47" s="220"/>
      <c r="M47" s="220"/>
      <c r="N47" s="220"/>
      <c r="O47" s="220"/>
      <c r="P47" s="220"/>
      <c r="Q47" s="220"/>
      <c r="R47" s="220"/>
      <c r="S47" s="220"/>
    </row>
    <row r="48" spans="1:19">
      <c r="A48" s="220"/>
      <c r="B48" s="221"/>
      <c r="C48" s="221"/>
      <c r="D48" s="221"/>
      <c r="E48" s="221"/>
      <c r="F48" s="221"/>
      <c r="G48" s="221"/>
      <c r="H48" s="220"/>
      <c r="I48" s="227"/>
      <c r="J48" s="220"/>
      <c r="K48" s="220"/>
      <c r="L48" s="220"/>
      <c r="M48" s="220"/>
      <c r="N48" s="220"/>
      <c r="O48" s="220"/>
      <c r="P48" s="220"/>
      <c r="Q48" s="220"/>
      <c r="R48" s="220"/>
      <c r="S48" s="220"/>
    </row>
    <row r="49" spans="1:19">
      <c r="A49" s="220"/>
      <c r="B49" s="220"/>
      <c r="C49" s="220"/>
      <c r="D49" s="220"/>
      <c r="E49" s="220"/>
      <c r="F49" s="220"/>
      <c r="G49" s="220"/>
      <c r="H49" s="220"/>
      <c r="I49" s="227"/>
      <c r="J49" s="220"/>
      <c r="K49" s="220"/>
      <c r="L49" s="220"/>
      <c r="M49" s="220"/>
      <c r="N49" s="220"/>
      <c r="O49" s="220"/>
      <c r="P49" s="220"/>
      <c r="Q49" s="220"/>
      <c r="R49" s="220"/>
      <c r="S49" s="220"/>
    </row>
    <row r="50" spans="1:19">
      <c r="A50" s="220"/>
      <c r="B50" s="244"/>
      <c r="C50" s="244"/>
      <c r="D50" s="244"/>
      <c r="E50" s="244"/>
      <c r="F50" s="244"/>
      <c r="G50" s="244"/>
      <c r="H50" s="244"/>
      <c r="I50" s="227"/>
      <c r="J50" s="220"/>
      <c r="K50" s="220"/>
      <c r="L50" s="220"/>
      <c r="M50" s="220"/>
      <c r="N50" s="220"/>
      <c r="O50" s="220"/>
      <c r="P50" s="220"/>
      <c r="Q50" s="220"/>
      <c r="R50" s="220"/>
      <c r="S50" s="220"/>
    </row>
    <row r="51" spans="1:19">
      <c r="A51" s="220"/>
      <c r="B51" s="220"/>
      <c r="C51" s="220"/>
      <c r="D51" s="220"/>
      <c r="E51" s="220"/>
      <c r="F51" s="220"/>
      <c r="G51" s="220"/>
      <c r="H51" s="220"/>
      <c r="I51" s="227"/>
      <c r="J51" s="220"/>
      <c r="K51" s="220"/>
      <c r="L51" s="220"/>
      <c r="M51" s="220"/>
      <c r="N51" s="220"/>
      <c r="O51" s="220"/>
      <c r="P51" s="220"/>
      <c r="Q51" s="220"/>
      <c r="R51" s="220"/>
      <c r="S51" s="220"/>
    </row>
    <row r="52" spans="1:19">
      <c r="A52" s="220"/>
      <c r="B52" s="220"/>
      <c r="C52" s="220"/>
      <c r="D52" s="220"/>
      <c r="E52" s="220"/>
      <c r="F52" s="220"/>
      <c r="G52" s="220"/>
      <c r="H52" s="220"/>
      <c r="I52" s="227"/>
      <c r="J52" s="220"/>
      <c r="K52" s="220"/>
      <c r="L52" s="220"/>
      <c r="M52" s="220"/>
      <c r="N52" s="220"/>
      <c r="O52" s="220"/>
      <c r="P52" s="220"/>
      <c r="Q52" s="220"/>
      <c r="R52" s="220"/>
      <c r="S52" s="220"/>
    </row>
    <row r="53" spans="1:19">
      <c r="A53" s="221"/>
      <c r="B53" s="221"/>
      <c r="C53" s="221"/>
      <c r="D53" s="221"/>
      <c r="E53" s="221"/>
      <c r="F53" s="221"/>
      <c r="G53" s="221"/>
      <c r="H53" s="220"/>
      <c r="I53" s="227"/>
      <c r="J53" s="220"/>
      <c r="K53" s="220"/>
      <c r="L53" s="220"/>
      <c r="M53" s="220"/>
      <c r="N53" s="220"/>
      <c r="O53" s="220"/>
      <c r="P53" s="220"/>
      <c r="Q53" s="220"/>
      <c r="R53" s="220"/>
      <c r="S53" s="220"/>
    </row>
    <row r="54" spans="1:19">
      <c r="A54" s="221"/>
      <c r="B54" s="221"/>
      <c r="C54" s="221"/>
      <c r="D54" s="221"/>
      <c r="E54" s="221"/>
      <c r="F54" s="221"/>
      <c r="G54" s="221"/>
      <c r="H54" s="220"/>
      <c r="I54" s="227"/>
      <c r="J54" s="220"/>
      <c r="K54" s="220"/>
      <c r="L54" s="220"/>
      <c r="M54" s="220"/>
      <c r="N54" s="220"/>
      <c r="O54" s="220"/>
      <c r="P54" s="220"/>
      <c r="Q54" s="220"/>
      <c r="R54" s="220"/>
      <c r="S54" s="220"/>
    </row>
    <row r="55" spans="1:19">
      <c r="A55" s="221"/>
      <c r="B55" s="221"/>
      <c r="C55" s="221"/>
      <c r="D55" s="221"/>
      <c r="E55" s="221"/>
      <c r="F55" s="221"/>
      <c r="G55" s="221"/>
      <c r="H55" s="220"/>
      <c r="I55" s="227"/>
      <c r="J55" s="220"/>
      <c r="K55" s="220"/>
      <c r="L55" s="220"/>
      <c r="M55" s="220"/>
      <c r="N55" s="220"/>
      <c r="O55" s="220"/>
      <c r="P55" s="220"/>
      <c r="Q55" s="220"/>
      <c r="R55" s="220"/>
      <c r="S55" s="220"/>
    </row>
    <row r="56" spans="1:19">
      <c r="A56" s="221"/>
      <c r="B56" s="221"/>
      <c r="C56" s="221"/>
      <c r="D56" s="221"/>
      <c r="E56" s="221"/>
      <c r="F56" s="221"/>
      <c r="G56" s="221"/>
      <c r="H56" s="220"/>
      <c r="I56" s="227"/>
      <c r="J56" s="220"/>
      <c r="K56" s="220"/>
      <c r="L56" s="220"/>
      <c r="M56" s="220"/>
      <c r="N56" s="220"/>
      <c r="O56" s="220"/>
      <c r="P56" s="220"/>
      <c r="Q56" s="220"/>
      <c r="R56" s="220"/>
      <c r="S56" s="220"/>
    </row>
    <row r="57" spans="1:19">
      <c r="A57" s="221"/>
      <c r="B57" s="221"/>
      <c r="C57" s="221"/>
      <c r="D57" s="221"/>
      <c r="E57" s="221"/>
      <c r="F57" s="221"/>
      <c r="G57" s="221"/>
      <c r="H57" s="220"/>
      <c r="I57" s="227"/>
      <c r="J57" s="220"/>
      <c r="K57" s="220"/>
      <c r="L57" s="220"/>
      <c r="M57" s="220"/>
      <c r="N57" s="220"/>
      <c r="O57" s="220"/>
      <c r="P57" s="220"/>
      <c r="Q57" s="220"/>
      <c r="R57" s="220"/>
      <c r="S57" s="220"/>
    </row>
    <row r="58" spans="1:19">
      <c r="A58" s="221"/>
      <c r="B58" s="221"/>
      <c r="C58" s="221"/>
      <c r="D58" s="221"/>
      <c r="E58" s="221"/>
      <c r="F58" s="221"/>
      <c r="G58" s="221"/>
      <c r="H58" s="220"/>
      <c r="I58" s="227"/>
      <c r="J58" s="220"/>
      <c r="K58" s="220"/>
      <c r="L58" s="220"/>
      <c r="M58" s="220"/>
      <c r="N58" s="220"/>
      <c r="O58" s="220"/>
      <c r="P58" s="220"/>
      <c r="Q58" s="220"/>
      <c r="R58" s="220"/>
      <c r="S58" s="220"/>
    </row>
    <row r="59" spans="1:19">
      <c r="A59" s="221"/>
      <c r="B59" s="221"/>
      <c r="C59" s="221"/>
      <c r="D59" s="221"/>
      <c r="E59" s="221"/>
      <c r="F59" s="221"/>
      <c r="G59" s="221"/>
      <c r="H59" s="220"/>
      <c r="I59" s="227"/>
      <c r="J59" s="220"/>
      <c r="K59" s="220"/>
      <c r="L59" s="220"/>
      <c r="M59" s="220"/>
      <c r="N59" s="220"/>
      <c r="O59" s="220"/>
      <c r="P59" s="220"/>
      <c r="Q59" s="220"/>
      <c r="R59" s="220"/>
      <c r="S59" s="220"/>
    </row>
    <row r="60" spans="1:19">
      <c r="A60" s="221"/>
      <c r="B60" s="221"/>
      <c r="C60" s="221"/>
      <c r="D60" s="221"/>
      <c r="E60" s="221"/>
      <c r="F60" s="221"/>
      <c r="G60" s="221"/>
      <c r="H60" s="220"/>
      <c r="I60" s="227"/>
      <c r="J60" s="220"/>
      <c r="K60" s="220"/>
      <c r="L60" s="220"/>
      <c r="M60" s="220"/>
      <c r="N60" s="220"/>
      <c r="O60" s="220"/>
      <c r="P60" s="220"/>
      <c r="Q60" s="220"/>
      <c r="R60" s="220"/>
      <c r="S60" s="220"/>
    </row>
    <row r="61" spans="1:19">
      <c r="A61" s="221"/>
      <c r="B61" s="221"/>
      <c r="C61" s="221"/>
      <c r="D61" s="221"/>
      <c r="E61" s="221"/>
      <c r="F61" s="221"/>
      <c r="G61" s="221"/>
      <c r="H61" s="220"/>
      <c r="I61" s="227"/>
      <c r="J61" s="220"/>
      <c r="K61" s="220"/>
      <c r="L61" s="220"/>
      <c r="M61" s="220"/>
      <c r="N61" s="220"/>
      <c r="O61" s="220"/>
      <c r="P61" s="220"/>
      <c r="Q61" s="220"/>
      <c r="R61" s="220"/>
      <c r="S61" s="220"/>
    </row>
    <row r="62" spans="1:19">
      <c r="A62" s="221"/>
      <c r="B62" s="221"/>
      <c r="C62" s="221"/>
      <c r="D62" s="221"/>
      <c r="E62" s="221"/>
      <c r="F62" s="221"/>
      <c r="G62" s="221"/>
      <c r="H62" s="220"/>
      <c r="I62" s="227"/>
      <c r="J62" s="220"/>
      <c r="K62" s="220"/>
      <c r="L62" s="220"/>
      <c r="M62" s="220"/>
      <c r="N62" s="220"/>
      <c r="O62" s="220"/>
      <c r="P62" s="220"/>
      <c r="Q62" s="220"/>
      <c r="R62" s="220"/>
      <c r="S62" s="220"/>
    </row>
    <row r="63" spans="1:19">
      <c r="A63" s="221"/>
      <c r="B63" s="221"/>
      <c r="C63" s="221"/>
      <c r="D63" s="221"/>
      <c r="E63" s="221"/>
      <c r="F63" s="221"/>
      <c r="G63" s="221"/>
      <c r="H63" s="220"/>
      <c r="I63" s="227"/>
      <c r="J63" s="220"/>
      <c r="K63" s="220"/>
      <c r="L63" s="220"/>
      <c r="M63" s="220"/>
      <c r="N63" s="220"/>
      <c r="O63" s="220"/>
      <c r="P63" s="220"/>
      <c r="Q63" s="220"/>
      <c r="R63" s="220"/>
      <c r="S63" s="220"/>
    </row>
    <row r="64" spans="1:19">
      <c r="A64" s="221"/>
      <c r="B64" s="221"/>
      <c r="C64" s="221"/>
      <c r="D64" s="221"/>
      <c r="E64" s="221"/>
      <c r="F64" s="221"/>
      <c r="G64" s="221"/>
      <c r="H64" s="220"/>
      <c r="I64" s="227"/>
      <c r="J64" s="220"/>
      <c r="K64" s="220"/>
      <c r="L64" s="220"/>
      <c r="M64" s="220"/>
      <c r="N64" s="220"/>
      <c r="O64" s="220"/>
      <c r="P64" s="220"/>
      <c r="Q64" s="220"/>
      <c r="R64" s="220"/>
      <c r="S64" s="220"/>
    </row>
    <row r="65" spans="1:19">
      <c r="A65" s="221"/>
      <c r="B65" s="221"/>
      <c r="C65" s="221"/>
      <c r="D65" s="221"/>
      <c r="E65" s="221"/>
      <c r="F65" s="221"/>
      <c r="G65" s="221"/>
      <c r="H65" s="220"/>
      <c r="I65" s="227"/>
      <c r="J65" s="220"/>
      <c r="K65" s="220"/>
      <c r="L65" s="220"/>
      <c r="M65" s="220"/>
      <c r="N65" s="220"/>
      <c r="O65" s="220"/>
      <c r="P65" s="220"/>
      <c r="Q65" s="220"/>
      <c r="R65" s="220"/>
      <c r="S65" s="220"/>
    </row>
    <row r="66" spans="1:19">
      <c r="A66" s="221"/>
      <c r="B66" s="221"/>
      <c r="C66" s="221"/>
      <c r="D66" s="221"/>
      <c r="E66" s="221"/>
      <c r="F66" s="221"/>
      <c r="G66" s="221"/>
      <c r="H66" s="220"/>
      <c r="I66" s="227"/>
      <c r="J66" s="220"/>
      <c r="K66" s="220"/>
      <c r="L66" s="220"/>
      <c r="M66" s="220"/>
      <c r="N66" s="220"/>
      <c r="O66" s="220"/>
      <c r="P66" s="220"/>
      <c r="Q66" s="220"/>
      <c r="R66" s="220"/>
      <c r="S66" s="220"/>
    </row>
    <row r="67" spans="1:19">
      <c r="A67" s="221"/>
      <c r="B67" s="221"/>
      <c r="C67" s="221"/>
      <c r="D67" s="221"/>
      <c r="E67" s="221"/>
      <c r="F67" s="221"/>
      <c r="G67" s="221"/>
      <c r="H67" s="220"/>
      <c r="I67" s="227"/>
      <c r="J67" s="220"/>
      <c r="K67" s="220"/>
      <c r="L67" s="220"/>
      <c r="M67" s="220"/>
      <c r="N67" s="220"/>
      <c r="O67" s="220"/>
      <c r="P67" s="220"/>
      <c r="Q67" s="220"/>
      <c r="R67" s="220"/>
      <c r="S67" s="220"/>
    </row>
    <row r="68" spans="1:19">
      <c r="A68" s="221"/>
      <c r="B68" s="221"/>
      <c r="C68" s="221"/>
      <c r="D68" s="221"/>
      <c r="E68" s="221"/>
      <c r="F68" s="221"/>
      <c r="G68" s="221"/>
      <c r="H68" s="220"/>
      <c r="I68" s="227"/>
      <c r="J68" s="220"/>
      <c r="K68" s="220"/>
      <c r="L68" s="220"/>
      <c r="M68" s="220"/>
      <c r="N68" s="220"/>
      <c r="O68" s="220"/>
      <c r="P68" s="220"/>
      <c r="Q68" s="220"/>
      <c r="R68" s="220"/>
      <c r="S68" s="220"/>
    </row>
    <row r="69" spans="1:19">
      <c r="A69" s="221"/>
      <c r="B69" s="221"/>
      <c r="C69" s="221"/>
      <c r="D69" s="221"/>
      <c r="E69" s="221"/>
      <c r="F69" s="221"/>
      <c r="G69" s="221"/>
      <c r="H69" s="220"/>
      <c r="I69" s="227"/>
      <c r="J69" s="220"/>
      <c r="K69" s="220"/>
      <c r="L69" s="220"/>
      <c r="M69" s="220"/>
      <c r="N69" s="220"/>
      <c r="O69" s="220"/>
      <c r="P69" s="220"/>
      <c r="Q69" s="220"/>
      <c r="R69" s="220"/>
      <c r="S69" s="220"/>
    </row>
    <row r="70" spans="1:19">
      <c r="A70" s="220"/>
      <c r="B70" s="220"/>
      <c r="C70" s="220"/>
      <c r="D70" s="220"/>
      <c r="E70" s="220"/>
      <c r="F70" s="220"/>
      <c r="G70" s="220"/>
      <c r="H70" s="220"/>
      <c r="I70" s="227"/>
      <c r="J70" s="220"/>
      <c r="K70" s="220"/>
      <c r="L70" s="220"/>
      <c r="M70" s="220"/>
      <c r="N70" s="220"/>
      <c r="O70" s="220"/>
      <c r="P70" s="220"/>
      <c r="Q70" s="220"/>
      <c r="R70" s="220"/>
      <c r="S70" s="220"/>
    </row>
    <row r="71" spans="1:19">
      <c r="A71" s="220"/>
      <c r="B71" s="220"/>
      <c r="C71" s="220"/>
      <c r="D71" s="220"/>
      <c r="E71" s="220"/>
      <c r="F71" s="220"/>
      <c r="G71" s="220"/>
      <c r="H71" s="220"/>
      <c r="I71" s="227"/>
      <c r="J71" s="220"/>
      <c r="K71" s="220"/>
      <c r="L71" s="220"/>
      <c r="M71" s="220"/>
      <c r="N71" s="220"/>
      <c r="O71" s="220"/>
      <c r="P71" s="220"/>
      <c r="Q71" s="220"/>
      <c r="R71" s="220"/>
      <c r="S71" s="220"/>
    </row>
    <row r="72" spans="1:19">
      <c r="A72" s="220"/>
      <c r="B72" s="220"/>
      <c r="C72" s="220"/>
      <c r="D72" s="220"/>
      <c r="E72" s="220"/>
      <c r="F72" s="220"/>
      <c r="G72" s="220"/>
      <c r="H72" s="220"/>
      <c r="I72" s="227"/>
      <c r="J72" s="220"/>
      <c r="K72" s="220"/>
      <c r="L72" s="220"/>
      <c r="M72" s="220"/>
      <c r="N72" s="220"/>
      <c r="O72" s="220"/>
      <c r="P72" s="220"/>
      <c r="Q72" s="220"/>
      <c r="R72" s="220"/>
      <c r="S72" s="220"/>
    </row>
    <row r="73" spans="1:19">
      <c r="A73" s="220"/>
      <c r="B73" s="220"/>
      <c r="C73" s="220"/>
      <c r="D73" s="220"/>
      <c r="E73" s="220"/>
      <c r="F73" s="220"/>
      <c r="G73" s="220"/>
      <c r="H73" s="220"/>
      <c r="I73" s="227"/>
      <c r="J73" s="220"/>
      <c r="K73" s="220"/>
      <c r="L73" s="220"/>
      <c r="M73" s="220"/>
      <c r="N73" s="220"/>
      <c r="O73" s="220"/>
      <c r="P73" s="220"/>
      <c r="Q73" s="220"/>
      <c r="R73" s="220"/>
      <c r="S73" s="220"/>
    </row>
    <row r="74" spans="1:19">
      <c r="A74" s="220"/>
      <c r="B74" s="220"/>
      <c r="C74" s="220"/>
      <c r="D74" s="220"/>
      <c r="E74" s="220"/>
      <c r="F74" s="220"/>
      <c r="G74" s="220"/>
      <c r="H74" s="220"/>
      <c r="I74" s="227"/>
      <c r="J74" s="220"/>
      <c r="K74" s="220"/>
      <c r="L74" s="220"/>
      <c r="M74" s="220"/>
      <c r="N74" s="220"/>
      <c r="O74" s="220"/>
      <c r="P74" s="220"/>
      <c r="Q74" s="220"/>
      <c r="R74" s="220"/>
      <c r="S74" s="220"/>
    </row>
    <row r="75" spans="1:19">
      <c r="A75" s="220"/>
      <c r="B75" s="220"/>
      <c r="C75" s="220"/>
      <c r="D75" s="220"/>
      <c r="E75" s="220"/>
      <c r="F75" s="220"/>
      <c r="G75" s="220"/>
      <c r="H75" s="220"/>
      <c r="I75" s="227"/>
      <c r="J75" s="220"/>
      <c r="K75" s="220"/>
      <c r="L75" s="220"/>
      <c r="M75" s="220"/>
      <c r="N75" s="220"/>
      <c r="O75" s="220"/>
      <c r="P75" s="220"/>
      <c r="Q75" s="220"/>
      <c r="R75" s="220"/>
      <c r="S75" s="220"/>
    </row>
    <row r="76" spans="1:19">
      <c r="A76" s="220"/>
      <c r="B76" s="220"/>
      <c r="C76" s="220"/>
      <c r="D76" s="220"/>
      <c r="E76" s="220"/>
      <c r="F76" s="220"/>
      <c r="G76" s="220"/>
      <c r="H76" s="220"/>
      <c r="I76" s="227"/>
      <c r="J76" s="220"/>
      <c r="K76" s="220"/>
      <c r="L76" s="220"/>
      <c r="M76" s="220"/>
      <c r="N76" s="220"/>
      <c r="O76" s="220"/>
      <c r="P76" s="220"/>
      <c r="Q76" s="220"/>
      <c r="R76" s="220"/>
      <c r="S76" s="220"/>
    </row>
    <row r="77" spans="1:19">
      <c r="A77" s="220"/>
      <c r="B77" s="220"/>
      <c r="C77" s="220"/>
      <c r="D77" s="220"/>
      <c r="E77" s="220"/>
      <c r="F77" s="220"/>
      <c r="G77" s="220"/>
      <c r="H77" s="220"/>
      <c r="I77" s="227"/>
      <c r="J77" s="220"/>
      <c r="K77" s="220"/>
      <c r="L77" s="220"/>
      <c r="M77" s="220"/>
      <c r="N77" s="220"/>
      <c r="O77" s="220"/>
      <c r="P77" s="220"/>
      <c r="Q77" s="220"/>
      <c r="R77" s="220"/>
      <c r="S77" s="220"/>
    </row>
    <row r="78" spans="1:19">
      <c r="A78" s="220"/>
      <c r="B78" s="220"/>
      <c r="C78" s="220"/>
      <c r="D78" s="220"/>
      <c r="E78" s="220"/>
      <c r="F78" s="220"/>
      <c r="G78" s="220"/>
      <c r="H78" s="220"/>
      <c r="I78" s="227"/>
      <c r="J78" s="220"/>
      <c r="K78" s="220"/>
      <c r="L78" s="220"/>
      <c r="M78" s="220"/>
      <c r="N78" s="220"/>
      <c r="O78" s="220"/>
      <c r="P78" s="220"/>
      <c r="Q78" s="220"/>
      <c r="R78" s="220"/>
      <c r="S78" s="220"/>
    </row>
    <row r="79" spans="1:19">
      <c r="A79" s="220"/>
      <c r="B79" s="220"/>
      <c r="C79" s="220"/>
      <c r="D79" s="220"/>
      <c r="E79" s="220"/>
      <c r="F79" s="220"/>
      <c r="G79" s="220"/>
      <c r="H79" s="220"/>
      <c r="I79" s="227"/>
      <c r="J79" s="220"/>
      <c r="K79" s="220"/>
      <c r="L79" s="220"/>
      <c r="M79" s="220"/>
      <c r="N79" s="220"/>
      <c r="O79" s="220"/>
      <c r="P79" s="220"/>
      <c r="Q79" s="220"/>
      <c r="R79" s="220"/>
      <c r="S79" s="220"/>
    </row>
    <row r="80" spans="1:19">
      <c r="A80" s="220"/>
      <c r="B80" s="220"/>
      <c r="C80" s="220"/>
      <c r="D80" s="220"/>
      <c r="E80" s="220"/>
      <c r="F80" s="220"/>
      <c r="G80" s="220"/>
      <c r="H80" s="220"/>
      <c r="I80" s="227"/>
      <c r="J80" s="220"/>
      <c r="K80" s="220"/>
      <c r="L80" s="220"/>
      <c r="M80" s="220"/>
      <c r="N80" s="220"/>
      <c r="O80" s="220"/>
      <c r="P80" s="220"/>
      <c r="Q80" s="220"/>
      <c r="R80" s="220"/>
      <c r="S80" s="220"/>
    </row>
    <row r="81" spans="1:19">
      <c r="A81" s="220"/>
      <c r="B81" s="220"/>
      <c r="C81" s="220"/>
      <c r="D81" s="220"/>
      <c r="E81" s="220"/>
      <c r="F81" s="220"/>
      <c r="G81" s="220"/>
      <c r="H81" s="220"/>
      <c r="I81" s="227"/>
      <c r="J81" s="220"/>
      <c r="K81" s="220"/>
      <c r="L81" s="220"/>
      <c r="M81" s="220"/>
      <c r="N81" s="220"/>
      <c r="O81" s="220"/>
      <c r="P81" s="220"/>
      <c r="Q81" s="220"/>
      <c r="R81" s="220"/>
      <c r="S81" s="220"/>
    </row>
    <row r="82" spans="1:19">
      <c r="A82" s="220"/>
      <c r="B82" s="220"/>
      <c r="C82" s="220"/>
      <c r="D82" s="220"/>
      <c r="E82" s="220"/>
      <c r="F82" s="220"/>
      <c r="G82" s="220"/>
      <c r="H82" s="220"/>
      <c r="I82" s="227"/>
      <c r="J82" s="220"/>
      <c r="K82" s="220"/>
      <c r="L82" s="220"/>
      <c r="M82" s="220"/>
      <c r="N82" s="220"/>
      <c r="O82" s="220"/>
      <c r="P82" s="220"/>
      <c r="Q82" s="220"/>
      <c r="R82" s="220"/>
      <c r="S82" s="220"/>
    </row>
    <row r="83" spans="1:19">
      <c r="A83" s="220"/>
      <c r="B83" s="220"/>
      <c r="C83" s="220"/>
      <c r="D83" s="220"/>
      <c r="E83" s="220"/>
      <c r="F83" s="220"/>
      <c r="G83" s="220"/>
      <c r="H83" s="220"/>
      <c r="I83" s="227"/>
      <c r="J83" s="220"/>
      <c r="K83" s="220"/>
      <c r="L83" s="220"/>
      <c r="M83" s="220"/>
      <c r="N83" s="220"/>
      <c r="O83" s="220"/>
      <c r="P83" s="220"/>
      <c r="Q83" s="220"/>
      <c r="R83" s="220"/>
      <c r="S83" s="220"/>
    </row>
    <row r="84" spans="1:19">
      <c r="A84" s="220"/>
      <c r="B84" s="220"/>
      <c r="C84" s="220"/>
      <c r="D84" s="220"/>
      <c r="E84" s="220"/>
      <c r="F84" s="220"/>
      <c r="G84" s="220"/>
      <c r="H84" s="220"/>
      <c r="I84" s="227"/>
      <c r="J84" s="220"/>
      <c r="K84" s="220"/>
      <c r="L84" s="220"/>
      <c r="M84" s="220"/>
      <c r="N84" s="220"/>
      <c r="O84" s="220"/>
      <c r="P84" s="220"/>
      <c r="Q84" s="220"/>
      <c r="R84" s="220"/>
      <c r="S84" s="220"/>
    </row>
    <row r="85" spans="1:19">
      <c r="A85" s="220"/>
      <c r="B85" s="220"/>
      <c r="C85" s="220"/>
      <c r="D85" s="220"/>
      <c r="E85" s="220"/>
      <c r="F85" s="220"/>
      <c r="G85" s="220"/>
      <c r="H85" s="220"/>
      <c r="I85" s="227"/>
      <c r="J85" s="220"/>
      <c r="K85" s="220"/>
      <c r="L85" s="220"/>
      <c r="M85" s="220"/>
      <c r="N85" s="220"/>
      <c r="O85" s="220"/>
      <c r="P85" s="220"/>
      <c r="Q85" s="220"/>
      <c r="R85" s="220"/>
      <c r="S85" s="220"/>
    </row>
    <row r="86" spans="1:19">
      <c r="A86" s="220"/>
      <c r="B86" s="220"/>
      <c r="C86" s="220"/>
      <c r="D86" s="220"/>
      <c r="E86" s="220"/>
      <c r="F86" s="220"/>
      <c r="G86" s="220"/>
      <c r="H86" s="220"/>
      <c r="I86" s="227"/>
      <c r="J86" s="220"/>
      <c r="K86" s="220"/>
      <c r="L86" s="220"/>
      <c r="M86" s="220"/>
      <c r="N86" s="220"/>
      <c r="O86" s="220"/>
      <c r="P86" s="220"/>
      <c r="Q86" s="220"/>
      <c r="R86" s="220"/>
      <c r="S86" s="220"/>
    </row>
    <row r="87" spans="1:19">
      <c r="A87" s="220"/>
      <c r="B87" s="220"/>
      <c r="C87" s="220"/>
      <c r="D87" s="220"/>
      <c r="E87" s="220"/>
      <c r="F87" s="220"/>
      <c r="G87" s="220"/>
      <c r="H87" s="220"/>
      <c r="I87" s="227"/>
      <c r="J87" s="220"/>
      <c r="K87" s="220"/>
      <c r="L87" s="220"/>
      <c r="M87" s="220"/>
      <c r="N87" s="220"/>
      <c r="O87" s="220"/>
      <c r="P87" s="220"/>
      <c r="Q87" s="220"/>
      <c r="R87" s="220"/>
      <c r="S87" s="220"/>
    </row>
    <row r="88" spans="1:19">
      <c r="A88" s="220"/>
      <c r="B88" s="220"/>
      <c r="C88" s="220"/>
      <c r="D88" s="220"/>
      <c r="E88" s="220"/>
      <c r="F88" s="220"/>
      <c r="G88" s="220"/>
      <c r="H88" s="220"/>
      <c r="I88" s="227"/>
      <c r="J88" s="220"/>
      <c r="K88" s="220"/>
      <c r="L88" s="220"/>
      <c r="M88" s="220"/>
      <c r="N88" s="220"/>
      <c r="O88" s="220"/>
      <c r="P88" s="220"/>
      <c r="Q88" s="220"/>
      <c r="R88" s="220"/>
      <c r="S88" s="220"/>
    </row>
    <row r="89" spans="1:19">
      <c r="A89" s="220"/>
      <c r="B89" s="220"/>
      <c r="C89" s="220"/>
      <c r="D89" s="220"/>
      <c r="E89" s="220"/>
      <c r="F89" s="220"/>
      <c r="G89" s="220"/>
      <c r="H89" s="220"/>
      <c r="I89" s="227"/>
      <c r="J89" s="220"/>
      <c r="K89" s="220"/>
      <c r="L89" s="220"/>
      <c r="M89" s="220"/>
      <c r="N89" s="220"/>
      <c r="O89" s="220"/>
      <c r="P89" s="220"/>
      <c r="Q89" s="220"/>
      <c r="R89" s="220"/>
      <c r="S89" s="220"/>
    </row>
    <row r="90" spans="1:19">
      <c r="A90" s="220"/>
      <c r="B90" s="220"/>
      <c r="C90" s="220"/>
      <c r="D90" s="220"/>
      <c r="E90" s="220"/>
      <c r="F90" s="220"/>
      <c r="G90" s="220"/>
      <c r="H90" s="220"/>
      <c r="I90" s="227"/>
      <c r="J90" s="220"/>
      <c r="K90" s="220"/>
      <c r="L90" s="220"/>
      <c r="M90" s="220"/>
      <c r="N90" s="220"/>
      <c r="O90" s="220"/>
      <c r="P90" s="220"/>
      <c r="Q90" s="220"/>
      <c r="R90" s="220"/>
      <c r="S90" s="220"/>
    </row>
    <row r="91" spans="1:19">
      <c r="A91" s="220"/>
      <c r="B91" s="220"/>
      <c r="C91" s="220"/>
      <c r="D91" s="220"/>
      <c r="E91" s="220"/>
      <c r="F91" s="220"/>
      <c r="G91" s="220"/>
      <c r="H91" s="220"/>
      <c r="I91" s="227"/>
      <c r="J91" s="220"/>
      <c r="K91" s="220"/>
      <c r="L91" s="220"/>
      <c r="M91" s="220"/>
      <c r="N91" s="220"/>
      <c r="O91" s="220"/>
      <c r="P91" s="220"/>
      <c r="Q91" s="220"/>
      <c r="R91" s="220"/>
      <c r="S91" s="220"/>
    </row>
    <row r="92" spans="1:19">
      <c r="A92" s="220"/>
      <c r="B92" s="220"/>
      <c r="C92" s="220"/>
      <c r="D92" s="220"/>
      <c r="E92" s="220"/>
      <c r="F92" s="220"/>
      <c r="G92" s="220"/>
      <c r="H92" s="220"/>
      <c r="I92" s="227"/>
      <c r="J92" s="220"/>
      <c r="K92" s="220"/>
      <c r="L92" s="220"/>
      <c r="M92" s="220"/>
      <c r="N92" s="220"/>
      <c r="O92" s="220"/>
      <c r="P92" s="220"/>
      <c r="Q92" s="220"/>
      <c r="R92" s="220"/>
      <c r="S92" s="220"/>
    </row>
    <row r="93" spans="1:19">
      <c r="A93" s="220"/>
      <c r="B93" s="220"/>
      <c r="C93" s="220"/>
      <c r="D93" s="220"/>
      <c r="E93" s="220"/>
      <c r="F93" s="220"/>
      <c r="G93" s="220"/>
      <c r="H93" s="220"/>
      <c r="I93" s="227"/>
      <c r="J93" s="220"/>
      <c r="K93" s="220"/>
      <c r="L93" s="220"/>
      <c r="M93" s="220"/>
      <c r="N93" s="220"/>
      <c r="O93" s="220"/>
      <c r="P93" s="220"/>
      <c r="Q93" s="220"/>
      <c r="R93" s="220"/>
      <c r="S93" s="220"/>
    </row>
    <row r="94" spans="1:19">
      <c r="A94" s="220"/>
      <c r="B94" s="220"/>
      <c r="C94" s="220"/>
      <c r="D94" s="220"/>
      <c r="E94" s="220"/>
      <c r="F94" s="220"/>
      <c r="G94" s="220"/>
      <c r="H94" s="220"/>
      <c r="I94" s="227"/>
      <c r="J94" s="220"/>
      <c r="K94" s="220"/>
      <c r="L94" s="220"/>
      <c r="M94" s="220"/>
      <c r="N94" s="220"/>
      <c r="O94" s="220"/>
      <c r="P94" s="220"/>
      <c r="Q94" s="220"/>
      <c r="R94" s="220"/>
      <c r="S94" s="220"/>
    </row>
    <row r="95" spans="1:19">
      <c r="A95" s="220"/>
      <c r="B95" s="220"/>
      <c r="C95" s="220"/>
      <c r="D95" s="220"/>
      <c r="E95" s="220"/>
      <c r="F95" s="220"/>
      <c r="G95" s="220"/>
      <c r="H95" s="220"/>
      <c r="I95" s="227"/>
      <c r="J95" s="220"/>
      <c r="K95" s="220"/>
      <c r="L95" s="220"/>
      <c r="M95" s="220"/>
      <c r="N95" s="220"/>
      <c r="O95" s="220"/>
      <c r="P95" s="220"/>
      <c r="Q95" s="220"/>
      <c r="R95" s="220"/>
      <c r="S95" s="220"/>
    </row>
    <row r="96" spans="1:19">
      <c r="A96" s="220"/>
      <c r="B96" s="220"/>
      <c r="C96" s="220"/>
      <c r="D96" s="220"/>
      <c r="E96" s="220"/>
      <c r="F96" s="220"/>
      <c r="G96" s="220"/>
      <c r="H96" s="220"/>
      <c r="I96" s="227"/>
      <c r="J96" s="220"/>
      <c r="K96" s="220"/>
      <c r="L96" s="220"/>
      <c r="M96" s="220"/>
      <c r="N96" s="220"/>
      <c r="O96" s="220"/>
      <c r="P96" s="220"/>
      <c r="Q96" s="220"/>
      <c r="R96" s="220"/>
      <c r="S96" s="220"/>
    </row>
    <row r="97" spans="1:19">
      <c r="A97" s="220"/>
      <c r="B97" s="220"/>
      <c r="C97" s="220"/>
      <c r="D97" s="220"/>
      <c r="E97" s="220"/>
      <c r="F97" s="220"/>
      <c r="G97" s="220"/>
      <c r="H97" s="220"/>
      <c r="I97" s="227"/>
      <c r="J97" s="220"/>
      <c r="K97" s="220"/>
      <c r="L97" s="220"/>
      <c r="M97" s="220"/>
      <c r="N97" s="220"/>
      <c r="O97" s="220"/>
      <c r="P97" s="220"/>
      <c r="Q97" s="220"/>
      <c r="R97" s="220"/>
      <c r="S97" s="220"/>
    </row>
    <row r="98" spans="1:19">
      <c r="A98" s="220"/>
      <c r="B98" s="220"/>
      <c r="C98" s="220"/>
      <c r="D98" s="220"/>
      <c r="E98" s="220"/>
      <c r="F98" s="220"/>
      <c r="G98" s="220"/>
      <c r="H98" s="220"/>
      <c r="I98" s="227"/>
      <c r="J98" s="220"/>
      <c r="K98" s="220"/>
      <c r="L98" s="220"/>
      <c r="M98" s="220"/>
      <c r="N98" s="220"/>
      <c r="O98" s="220"/>
      <c r="P98" s="220"/>
      <c r="Q98" s="220"/>
      <c r="R98" s="220"/>
      <c r="S98" s="220"/>
    </row>
    <row r="99" spans="1:19">
      <c r="A99" s="220"/>
      <c r="B99" s="220"/>
      <c r="C99" s="220"/>
      <c r="D99" s="220"/>
      <c r="E99" s="220"/>
      <c r="F99" s="220"/>
      <c r="G99" s="220"/>
      <c r="H99" s="220"/>
      <c r="I99" s="227"/>
      <c r="J99" s="220"/>
      <c r="K99" s="220"/>
      <c r="L99" s="220"/>
      <c r="M99" s="220"/>
      <c r="N99" s="220"/>
      <c r="O99" s="220"/>
      <c r="P99" s="220"/>
      <c r="Q99" s="220"/>
      <c r="R99" s="220"/>
      <c r="S99" s="220"/>
    </row>
    <row r="100" spans="1:19">
      <c r="A100" s="220"/>
      <c r="B100" s="220"/>
      <c r="C100" s="220"/>
      <c r="D100" s="220"/>
      <c r="E100" s="220"/>
      <c r="F100" s="220"/>
      <c r="G100" s="220"/>
      <c r="H100" s="220"/>
      <c r="I100" s="227"/>
      <c r="J100" s="220"/>
      <c r="K100" s="220"/>
      <c r="L100" s="220"/>
      <c r="M100" s="220"/>
      <c r="N100" s="220"/>
      <c r="O100" s="220"/>
      <c r="P100" s="220"/>
      <c r="Q100" s="220"/>
      <c r="R100" s="220"/>
      <c r="S100" s="220"/>
    </row>
    <row r="101" spans="1:19">
      <c r="A101" s="220"/>
      <c r="B101" s="220"/>
      <c r="C101" s="220"/>
      <c r="D101" s="220"/>
      <c r="E101" s="220"/>
      <c r="F101" s="220"/>
      <c r="G101" s="220"/>
      <c r="H101" s="220"/>
      <c r="I101" s="227"/>
      <c r="J101" s="220"/>
      <c r="K101" s="220"/>
      <c r="L101" s="220"/>
      <c r="M101" s="220"/>
      <c r="N101" s="220"/>
      <c r="O101" s="220"/>
      <c r="P101" s="220"/>
      <c r="Q101" s="220"/>
      <c r="R101" s="220"/>
      <c r="S101" s="220"/>
    </row>
    <row r="102" spans="1:19">
      <c r="A102" s="220"/>
      <c r="B102" s="220"/>
      <c r="C102" s="220"/>
      <c r="D102" s="220"/>
      <c r="E102" s="220"/>
      <c r="F102" s="220"/>
      <c r="G102" s="220"/>
      <c r="H102" s="220"/>
      <c r="I102" s="227"/>
      <c r="J102" s="220"/>
      <c r="K102" s="220"/>
      <c r="L102" s="220"/>
      <c r="M102" s="220"/>
      <c r="N102" s="220"/>
      <c r="O102" s="220"/>
      <c r="P102" s="220"/>
      <c r="Q102" s="220"/>
      <c r="R102" s="220"/>
      <c r="S102" s="220"/>
    </row>
    <row r="103" spans="1:19">
      <c r="A103" s="220"/>
      <c r="B103" s="220"/>
      <c r="C103" s="220"/>
      <c r="D103" s="220"/>
      <c r="E103" s="220"/>
      <c r="F103" s="220"/>
      <c r="G103" s="220"/>
      <c r="H103" s="220"/>
      <c r="I103" s="227"/>
      <c r="J103" s="220"/>
      <c r="K103" s="220"/>
      <c r="L103" s="220"/>
      <c r="M103" s="220"/>
      <c r="N103" s="220"/>
      <c r="O103" s="220"/>
      <c r="P103" s="220"/>
      <c r="Q103" s="220"/>
      <c r="R103" s="220"/>
      <c r="S103" s="220"/>
    </row>
    <row r="104" spans="1:19">
      <c r="A104" s="220"/>
      <c r="B104" s="220"/>
      <c r="C104" s="220"/>
      <c r="D104" s="220"/>
      <c r="E104" s="220"/>
      <c r="F104" s="220"/>
      <c r="G104" s="220"/>
      <c r="H104" s="220"/>
      <c r="I104" s="227"/>
      <c r="J104" s="220"/>
      <c r="K104" s="220"/>
      <c r="L104" s="220"/>
      <c r="M104" s="220"/>
      <c r="N104" s="220"/>
      <c r="O104" s="220"/>
      <c r="P104" s="220"/>
      <c r="Q104" s="220"/>
      <c r="R104" s="220"/>
      <c r="S104" s="220"/>
    </row>
    <row r="105" spans="1:19">
      <c r="A105" s="220"/>
      <c r="B105" s="220"/>
      <c r="C105" s="220"/>
      <c r="D105" s="220"/>
      <c r="E105" s="220"/>
      <c r="F105" s="220"/>
      <c r="G105" s="220"/>
      <c r="H105" s="220"/>
      <c r="I105" s="227"/>
      <c r="J105" s="220"/>
      <c r="K105" s="220"/>
      <c r="L105" s="220"/>
      <c r="M105" s="220"/>
      <c r="N105" s="220"/>
      <c r="O105" s="220"/>
      <c r="P105" s="220"/>
      <c r="Q105" s="220"/>
      <c r="R105" s="220"/>
      <c r="S105" s="220"/>
    </row>
    <row r="106" spans="1:19">
      <c r="A106" s="220"/>
      <c r="B106" s="220"/>
      <c r="C106" s="220"/>
      <c r="D106" s="220"/>
      <c r="E106" s="220"/>
      <c r="F106" s="220"/>
      <c r="G106" s="220"/>
      <c r="H106" s="220"/>
      <c r="I106" s="227"/>
      <c r="J106" s="220"/>
      <c r="K106" s="220"/>
      <c r="L106" s="220"/>
      <c r="M106" s="220"/>
      <c r="N106" s="220"/>
      <c r="O106" s="220"/>
      <c r="P106" s="220"/>
      <c r="Q106" s="220"/>
      <c r="R106" s="220"/>
      <c r="S106" s="220"/>
    </row>
    <row r="107" spans="1:19">
      <c r="A107" s="220"/>
      <c r="B107" s="220"/>
      <c r="C107" s="220"/>
      <c r="D107" s="220"/>
      <c r="E107" s="220"/>
      <c r="F107" s="220"/>
      <c r="G107" s="220"/>
      <c r="H107" s="220"/>
      <c r="I107" s="227"/>
      <c r="J107" s="220"/>
      <c r="K107" s="220"/>
      <c r="L107" s="220"/>
      <c r="M107" s="220"/>
      <c r="N107" s="220"/>
      <c r="O107" s="220"/>
      <c r="P107" s="220"/>
      <c r="Q107" s="220"/>
      <c r="R107" s="220"/>
      <c r="S107" s="220"/>
    </row>
    <row r="108" spans="1:19">
      <c r="A108" s="220"/>
      <c r="B108" s="220"/>
      <c r="C108" s="220"/>
      <c r="D108" s="220"/>
      <c r="E108" s="220"/>
      <c r="F108" s="220"/>
      <c r="G108" s="220"/>
      <c r="H108" s="220"/>
      <c r="I108" s="227"/>
      <c r="J108" s="220"/>
      <c r="K108" s="220"/>
      <c r="L108" s="220"/>
      <c r="M108" s="220"/>
      <c r="N108" s="220"/>
      <c r="O108" s="220"/>
      <c r="P108" s="220"/>
      <c r="Q108" s="220"/>
      <c r="R108" s="220"/>
      <c r="S108" s="220"/>
    </row>
    <row r="109" spans="1:19">
      <c r="A109" s="220"/>
      <c r="B109" s="220"/>
      <c r="C109" s="220"/>
      <c r="D109" s="220"/>
      <c r="E109" s="220"/>
      <c r="F109" s="220"/>
      <c r="G109" s="220"/>
      <c r="H109" s="220"/>
      <c r="I109" s="227"/>
      <c r="J109" s="220"/>
      <c r="K109" s="220"/>
      <c r="L109" s="220"/>
      <c r="M109" s="220"/>
      <c r="N109" s="220"/>
      <c r="O109" s="220"/>
      <c r="P109" s="220"/>
      <c r="Q109" s="220"/>
      <c r="R109" s="220"/>
      <c r="S109" s="220"/>
    </row>
    <row r="110" spans="1:19">
      <c r="A110" s="220"/>
      <c r="B110" s="220"/>
      <c r="C110" s="220"/>
      <c r="D110" s="220"/>
      <c r="E110" s="220"/>
      <c r="F110" s="220"/>
      <c r="G110" s="220"/>
      <c r="H110" s="220"/>
      <c r="I110" s="227"/>
      <c r="J110" s="220"/>
      <c r="K110" s="220"/>
      <c r="L110" s="220"/>
      <c r="M110" s="220"/>
      <c r="N110" s="220"/>
      <c r="O110" s="220"/>
      <c r="P110" s="220"/>
      <c r="Q110" s="220"/>
      <c r="R110" s="220"/>
      <c r="S110" s="220"/>
    </row>
    <row r="111" spans="1:19">
      <c r="A111" s="220"/>
      <c r="B111" s="220"/>
      <c r="C111" s="220"/>
      <c r="D111" s="220"/>
      <c r="E111" s="220"/>
      <c r="F111" s="220"/>
      <c r="G111" s="220"/>
      <c r="H111" s="220"/>
      <c r="I111" s="227"/>
      <c r="J111" s="220"/>
      <c r="K111" s="220"/>
      <c r="L111" s="220"/>
      <c r="M111" s="220"/>
      <c r="N111" s="220"/>
      <c r="O111" s="220"/>
      <c r="P111" s="220"/>
      <c r="Q111" s="220"/>
      <c r="R111" s="220"/>
      <c r="S111" s="220"/>
    </row>
    <row r="112" spans="1:19">
      <c r="A112" s="220"/>
      <c r="B112" s="220"/>
      <c r="C112" s="220"/>
      <c r="D112" s="220"/>
      <c r="E112" s="220"/>
      <c r="F112" s="220"/>
      <c r="G112" s="220"/>
      <c r="H112" s="220"/>
      <c r="I112" s="227"/>
      <c r="J112" s="220"/>
      <c r="K112" s="220"/>
      <c r="L112" s="220"/>
      <c r="M112" s="220"/>
      <c r="N112" s="220"/>
      <c r="O112" s="220"/>
      <c r="P112" s="220"/>
      <c r="Q112" s="220"/>
      <c r="R112" s="220"/>
      <c r="S112" s="220"/>
    </row>
    <row r="113" spans="1:19">
      <c r="A113" s="220"/>
      <c r="B113" s="220"/>
      <c r="C113" s="220"/>
      <c r="D113" s="220"/>
      <c r="E113" s="220"/>
      <c r="F113" s="220"/>
      <c r="G113" s="220"/>
      <c r="H113" s="220"/>
      <c r="I113" s="227"/>
      <c r="J113" s="220"/>
      <c r="K113" s="220"/>
      <c r="L113" s="220"/>
      <c r="M113" s="220"/>
      <c r="N113" s="220"/>
      <c r="O113" s="220"/>
      <c r="P113" s="220"/>
      <c r="Q113" s="220"/>
      <c r="R113" s="220"/>
      <c r="S113" s="220"/>
    </row>
    <row r="114" spans="1:19">
      <c r="A114" s="220"/>
      <c r="B114" s="220"/>
      <c r="C114" s="220"/>
      <c r="D114" s="220"/>
      <c r="E114" s="220"/>
      <c r="F114" s="220"/>
      <c r="G114" s="220"/>
      <c r="H114" s="220"/>
      <c r="I114" s="227"/>
      <c r="J114" s="220"/>
      <c r="K114" s="220"/>
      <c r="L114" s="220"/>
      <c r="M114" s="220"/>
      <c r="N114" s="220"/>
      <c r="O114" s="220"/>
      <c r="P114" s="220"/>
      <c r="Q114" s="220"/>
      <c r="R114" s="220"/>
      <c r="S114" s="220"/>
    </row>
    <row r="115" spans="1:19">
      <c r="A115" s="220"/>
      <c r="B115" s="220"/>
      <c r="C115" s="220"/>
      <c r="D115" s="220"/>
      <c r="E115" s="220"/>
      <c r="F115" s="220"/>
      <c r="G115" s="220"/>
      <c r="H115" s="220"/>
      <c r="I115" s="227"/>
      <c r="J115" s="220"/>
      <c r="K115" s="220"/>
      <c r="L115" s="220"/>
      <c r="M115" s="220"/>
      <c r="N115" s="220"/>
      <c r="O115" s="220"/>
      <c r="P115" s="220"/>
      <c r="Q115" s="220"/>
      <c r="R115" s="220"/>
      <c r="S115" s="220"/>
    </row>
    <row r="116" spans="1:19">
      <c r="A116" s="220"/>
      <c r="B116" s="220"/>
      <c r="C116" s="220"/>
      <c r="D116" s="220"/>
      <c r="E116" s="220"/>
      <c r="F116" s="220"/>
      <c r="G116" s="220"/>
      <c r="H116" s="220"/>
      <c r="I116" s="227"/>
      <c r="J116" s="220"/>
      <c r="K116" s="220"/>
      <c r="L116" s="220"/>
      <c r="M116" s="220"/>
      <c r="N116" s="220"/>
      <c r="O116" s="220"/>
      <c r="P116" s="220"/>
      <c r="Q116" s="220"/>
      <c r="R116" s="220"/>
      <c r="S116" s="220"/>
    </row>
    <row r="117" spans="1:19">
      <c r="A117" s="220"/>
      <c r="B117" s="220"/>
      <c r="C117" s="220"/>
      <c r="D117" s="220"/>
      <c r="E117" s="220"/>
      <c r="F117" s="220"/>
      <c r="G117" s="220"/>
      <c r="H117" s="220"/>
      <c r="I117" s="227"/>
      <c r="J117" s="220"/>
      <c r="K117" s="220"/>
      <c r="L117" s="220"/>
      <c r="M117" s="220"/>
      <c r="N117" s="220"/>
      <c r="O117" s="220"/>
      <c r="P117" s="220"/>
      <c r="Q117" s="220"/>
      <c r="R117" s="220"/>
      <c r="S117" s="220"/>
    </row>
    <row r="118" spans="1:19">
      <c r="A118" s="220"/>
      <c r="B118" s="220"/>
      <c r="C118" s="220"/>
      <c r="D118" s="220"/>
      <c r="E118" s="220"/>
      <c r="F118" s="220"/>
      <c r="G118" s="220"/>
      <c r="H118" s="220"/>
      <c r="I118" s="227"/>
      <c r="J118" s="220"/>
      <c r="K118" s="220"/>
      <c r="L118" s="220"/>
      <c r="M118" s="220"/>
      <c r="N118" s="220"/>
      <c r="O118" s="220"/>
      <c r="P118" s="220"/>
      <c r="Q118" s="220"/>
      <c r="R118" s="220"/>
      <c r="S118" s="220"/>
    </row>
    <row r="119" spans="1:19">
      <c r="A119" s="220"/>
      <c r="B119" s="220"/>
      <c r="C119" s="220"/>
      <c r="D119" s="220"/>
      <c r="E119" s="220"/>
      <c r="F119" s="220"/>
      <c r="G119" s="220"/>
      <c r="H119" s="220"/>
      <c r="I119" s="227"/>
      <c r="J119" s="220"/>
      <c r="K119" s="220"/>
      <c r="L119" s="220"/>
      <c r="M119" s="220"/>
      <c r="N119" s="220"/>
      <c r="O119" s="220"/>
      <c r="P119" s="220"/>
      <c r="Q119" s="220"/>
      <c r="R119" s="220"/>
      <c r="S119" s="220"/>
    </row>
    <row r="120" spans="1:19">
      <c r="A120" s="220"/>
      <c r="B120" s="220"/>
      <c r="C120" s="220"/>
      <c r="D120" s="220"/>
      <c r="E120" s="220"/>
      <c r="F120" s="220"/>
      <c r="G120" s="220"/>
      <c r="H120" s="220"/>
      <c r="I120" s="227"/>
      <c r="J120" s="220"/>
      <c r="K120" s="220"/>
      <c r="L120" s="220"/>
      <c r="M120" s="220"/>
      <c r="N120" s="220"/>
      <c r="O120" s="220"/>
      <c r="P120" s="220"/>
      <c r="Q120" s="220"/>
      <c r="R120" s="220"/>
      <c r="S120" s="220"/>
    </row>
    <row r="121" spans="1:19">
      <c r="A121" s="220"/>
      <c r="B121" s="220"/>
      <c r="C121" s="220"/>
      <c r="D121" s="220"/>
      <c r="E121" s="220"/>
      <c r="F121" s="220"/>
      <c r="G121" s="220"/>
      <c r="H121" s="220"/>
      <c r="I121" s="227"/>
      <c r="J121" s="220"/>
      <c r="K121" s="220"/>
      <c r="L121" s="220"/>
      <c r="M121" s="220"/>
      <c r="N121" s="220"/>
      <c r="O121" s="220"/>
      <c r="P121" s="220"/>
      <c r="Q121" s="220"/>
      <c r="R121" s="220"/>
      <c r="S121" s="220"/>
    </row>
    <row r="122" spans="1:19">
      <c r="A122" s="220"/>
      <c r="B122" s="220"/>
      <c r="C122" s="220"/>
      <c r="D122" s="220"/>
      <c r="E122" s="220"/>
      <c r="F122" s="220"/>
      <c r="G122" s="220"/>
      <c r="H122" s="220"/>
      <c r="I122" s="227"/>
      <c r="J122" s="220"/>
      <c r="K122" s="220"/>
      <c r="L122" s="220"/>
      <c r="M122" s="220"/>
      <c r="N122" s="220"/>
      <c r="O122" s="220"/>
      <c r="P122" s="220"/>
      <c r="Q122" s="220"/>
      <c r="R122" s="220"/>
      <c r="S122" s="220"/>
    </row>
    <row r="123" spans="1:19">
      <c r="A123" s="220"/>
      <c r="B123" s="220"/>
      <c r="C123" s="220"/>
      <c r="D123" s="220"/>
      <c r="E123" s="220"/>
      <c r="F123" s="220"/>
      <c r="G123" s="220"/>
      <c r="H123" s="220"/>
      <c r="I123" s="227"/>
      <c r="J123" s="220"/>
      <c r="K123" s="220"/>
      <c r="L123" s="220"/>
      <c r="M123" s="220"/>
      <c r="N123" s="220"/>
      <c r="O123" s="220"/>
      <c r="P123" s="220"/>
      <c r="Q123" s="220"/>
      <c r="R123" s="220"/>
      <c r="S123" s="220"/>
    </row>
    <row r="124" spans="1:19">
      <c r="A124" s="220"/>
      <c r="B124" s="220"/>
      <c r="C124" s="220"/>
      <c r="D124" s="220"/>
      <c r="E124" s="220"/>
      <c r="F124" s="220"/>
      <c r="G124" s="220"/>
      <c r="H124" s="220"/>
      <c r="I124" s="227"/>
      <c r="J124" s="220"/>
      <c r="K124" s="220"/>
      <c r="L124" s="220"/>
      <c r="M124" s="220"/>
      <c r="N124" s="220"/>
      <c r="O124" s="220"/>
      <c r="P124" s="220"/>
      <c r="Q124" s="220"/>
      <c r="R124" s="220"/>
      <c r="S124" s="220"/>
    </row>
    <row r="125" spans="1:19">
      <c r="A125" s="220"/>
      <c r="B125" s="220"/>
      <c r="C125" s="220"/>
      <c r="D125" s="220"/>
      <c r="E125" s="220"/>
      <c r="F125" s="220"/>
      <c r="G125" s="220"/>
      <c r="H125" s="220"/>
      <c r="I125" s="227"/>
      <c r="J125" s="220"/>
      <c r="K125" s="220"/>
      <c r="L125" s="220"/>
      <c r="M125" s="220"/>
      <c r="N125" s="220"/>
      <c r="O125" s="220"/>
      <c r="P125" s="220"/>
      <c r="Q125" s="220"/>
      <c r="R125" s="220"/>
      <c r="S125" s="220"/>
    </row>
    <row r="126" spans="1:19">
      <c r="A126" s="220"/>
      <c r="B126" s="220"/>
      <c r="C126" s="220"/>
      <c r="D126" s="220"/>
      <c r="E126" s="220"/>
      <c r="F126" s="220"/>
      <c r="G126" s="220"/>
      <c r="H126" s="220"/>
      <c r="I126" s="227"/>
      <c r="J126" s="220"/>
      <c r="K126" s="220"/>
      <c r="L126" s="220"/>
      <c r="M126" s="220"/>
      <c r="N126" s="220"/>
      <c r="O126" s="220"/>
      <c r="P126" s="220"/>
      <c r="Q126" s="220"/>
      <c r="R126" s="220"/>
      <c r="S126" s="220"/>
    </row>
    <row r="127" spans="1:19">
      <c r="A127" s="220"/>
      <c r="B127" s="220"/>
      <c r="C127" s="220"/>
      <c r="D127" s="220"/>
      <c r="E127" s="220"/>
      <c r="F127" s="220"/>
      <c r="G127" s="220"/>
      <c r="H127" s="220"/>
      <c r="I127" s="227"/>
      <c r="J127" s="220"/>
      <c r="K127" s="220"/>
      <c r="L127" s="220"/>
      <c r="M127" s="220"/>
      <c r="N127" s="220"/>
      <c r="O127" s="220"/>
      <c r="P127" s="220"/>
      <c r="Q127" s="220"/>
      <c r="R127" s="220"/>
      <c r="S127" s="220"/>
    </row>
    <row r="128" spans="1:19">
      <c r="A128" s="220"/>
      <c r="B128" s="220"/>
      <c r="C128" s="220"/>
      <c r="D128" s="220"/>
      <c r="E128" s="220"/>
      <c r="F128" s="220"/>
      <c r="G128" s="220"/>
      <c r="H128" s="220"/>
      <c r="I128" s="227"/>
      <c r="J128" s="220"/>
      <c r="K128" s="220"/>
      <c r="L128" s="220"/>
      <c r="M128" s="220"/>
      <c r="N128" s="220"/>
      <c r="O128" s="220"/>
      <c r="P128" s="220"/>
      <c r="Q128" s="220"/>
      <c r="R128" s="220"/>
      <c r="S128" s="220"/>
    </row>
    <row r="129" spans="1:19">
      <c r="A129" s="220"/>
      <c r="B129" s="220"/>
      <c r="C129" s="220"/>
      <c r="D129" s="220"/>
      <c r="E129" s="220"/>
      <c r="F129" s="220"/>
      <c r="G129" s="220"/>
      <c r="H129" s="220"/>
      <c r="I129" s="227"/>
      <c r="J129" s="220"/>
      <c r="K129" s="220"/>
      <c r="L129" s="220"/>
      <c r="M129" s="220"/>
      <c r="N129" s="220"/>
      <c r="O129" s="220"/>
      <c r="P129" s="220"/>
      <c r="Q129" s="220"/>
      <c r="R129" s="220"/>
      <c r="S129" s="220"/>
    </row>
    <row r="130" spans="1:19">
      <c r="A130" s="220"/>
      <c r="B130" s="220"/>
      <c r="C130" s="220"/>
      <c r="D130" s="220"/>
      <c r="E130" s="220"/>
      <c r="F130" s="220"/>
      <c r="G130" s="220"/>
      <c r="H130" s="220"/>
      <c r="I130" s="227"/>
      <c r="J130" s="220"/>
      <c r="K130" s="220"/>
      <c r="L130" s="220"/>
      <c r="M130" s="220"/>
      <c r="N130" s="220"/>
      <c r="O130" s="220"/>
      <c r="P130" s="220"/>
      <c r="Q130" s="220"/>
      <c r="R130" s="220"/>
      <c r="S130" s="220"/>
    </row>
    <row r="131" spans="1:19">
      <c r="A131" s="220"/>
      <c r="B131" s="220"/>
      <c r="C131" s="220"/>
      <c r="D131" s="220"/>
      <c r="E131" s="220"/>
      <c r="F131" s="220"/>
      <c r="G131" s="220"/>
      <c r="H131" s="220"/>
      <c r="I131" s="227"/>
      <c r="J131" s="220"/>
      <c r="K131" s="220"/>
      <c r="L131" s="220"/>
      <c r="M131" s="220"/>
      <c r="N131" s="220"/>
      <c r="O131" s="220"/>
      <c r="P131" s="220"/>
      <c r="Q131" s="220"/>
      <c r="R131" s="220"/>
      <c r="S131" s="220"/>
    </row>
    <row r="132" spans="1:19">
      <c r="A132" s="220"/>
      <c r="B132" s="220"/>
      <c r="C132" s="220"/>
      <c r="D132" s="220"/>
      <c r="E132" s="220"/>
      <c r="F132" s="220"/>
      <c r="G132" s="220"/>
      <c r="H132" s="220"/>
      <c r="I132" s="227"/>
      <c r="J132" s="220"/>
      <c r="K132" s="220"/>
      <c r="L132" s="220"/>
      <c r="M132" s="220"/>
      <c r="N132" s="220"/>
      <c r="O132" s="220"/>
      <c r="P132" s="220"/>
      <c r="Q132" s="220"/>
      <c r="R132" s="220"/>
      <c r="S132" s="220"/>
    </row>
    <row r="133" spans="1:19">
      <c r="A133" s="220"/>
      <c r="B133" s="220"/>
      <c r="C133" s="220"/>
      <c r="D133" s="220"/>
      <c r="E133" s="220"/>
      <c r="F133" s="220"/>
      <c r="G133" s="220"/>
      <c r="H133" s="220"/>
      <c r="I133" s="227"/>
      <c r="J133" s="220"/>
      <c r="K133" s="220"/>
      <c r="L133" s="220"/>
      <c r="M133" s="220"/>
      <c r="N133" s="220"/>
      <c r="O133" s="220"/>
      <c r="P133" s="220"/>
      <c r="Q133" s="220"/>
      <c r="R133" s="220"/>
      <c r="S133" s="220"/>
    </row>
    <row r="134" spans="1:19">
      <c r="A134" s="220"/>
      <c r="B134" s="220"/>
      <c r="C134" s="220"/>
      <c r="D134" s="220"/>
      <c r="E134" s="220"/>
      <c r="F134" s="220"/>
      <c r="G134" s="220"/>
      <c r="H134" s="220"/>
      <c r="I134" s="227"/>
      <c r="J134" s="220"/>
      <c r="K134" s="220"/>
      <c r="L134" s="220"/>
      <c r="M134" s="220"/>
      <c r="N134" s="220"/>
      <c r="O134" s="220"/>
      <c r="P134" s="220"/>
      <c r="Q134" s="220"/>
      <c r="R134" s="220"/>
      <c r="S134" s="220"/>
    </row>
    <row r="135" spans="1:19">
      <c r="A135" s="220"/>
      <c r="B135" s="220"/>
      <c r="C135" s="220"/>
      <c r="D135" s="220"/>
      <c r="E135" s="220"/>
      <c r="F135" s="220"/>
      <c r="G135" s="220"/>
      <c r="H135" s="220"/>
      <c r="I135" s="227"/>
      <c r="J135" s="220"/>
      <c r="K135" s="220"/>
      <c r="L135" s="220"/>
      <c r="M135" s="220"/>
      <c r="N135" s="220"/>
      <c r="O135" s="220"/>
      <c r="P135" s="220"/>
      <c r="Q135" s="220"/>
      <c r="R135" s="220"/>
      <c r="S135" s="220"/>
    </row>
    <row r="136" spans="1:19">
      <c r="A136" s="220"/>
      <c r="B136" s="220"/>
      <c r="C136" s="220"/>
      <c r="D136" s="220"/>
      <c r="E136" s="220"/>
      <c r="F136" s="220"/>
      <c r="G136" s="220"/>
      <c r="H136" s="220"/>
      <c r="I136" s="227"/>
      <c r="J136" s="220"/>
      <c r="K136" s="220"/>
      <c r="L136" s="220"/>
      <c r="M136" s="220"/>
      <c r="N136" s="220"/>
      <c r="O136" s="220"/>
      <c r="P136" s="220"/>
      <c r="Q136" s="220"/>
      <c r="R136" s="220"/>
      <c r="S136" s="220"/>
    </row>
    <row r="137" spans="1:19">
      <c r="A137" s="220"/>
      <c r="B137" s="220"/>
      <c r="C137" s="220"/>
      <c r="D137" s="220"/>
      <c r="E137" s="220"/>
      <c r="F137" s="220"/>
      <c r="G137" s="220"/>
      <c r="H137" s="220"/>
      <c r="I137" s="227"/>
      <c r="J137" s="220"/>
      <c r="K137" s="220"/>
      <c r="L137" s="220"/>
      <c r="M137" s="220"/>
      <c r="N137" s="220"/>
      <c r="O137" s="220"/>
      <c r="P137" s="220"/>
      <c r="Q137" s="220"/>
      <c r="R137" s="220"/>
      <c r="S137" s="220"/>
    </row>
    <row r="138" spans="1:19">
      <c r="A138" s="220"/>
      <c r="B138" s="220"/>
      <c r="C138" s="220"/>
      <c r="D138" s="220"/>
      <c r="E138" s="220"/>
      <c r="F138" s="220"/>
      <c r="G138" s="220"/>
      <c r="H138" s="220"/>
      <c r="I138" s="227"/>
      <c r="J138" s="220"/>
      <c r="K138" s="220"/>
      <c r="L138" s="220"/>
      <c r="M138" s="220"/>
      <c r="N138" s="220"/>
      <c r="O138" s="220"/>
      <c r="P138" s="220"/>
      <c r="Q138" s="220"/>
      <c r="R138" s="220"/>
      <c r="S138" s="220"/>
    </row>
    <row r="139" spans="1:19">
      <c r="A139" s="220"/>
      <c r="B139" s="220"/>
      <c r="C139" s="220"/>
      <c r="D139" s="220"/>
      <c r="E139" s="220"/>
      <c r="F139" s="220"/>
      <c r="G139" s="220"/>
      <c r="H139" s="220"/>
      <c r="I139" s="227"/>
      <c r="J139" s="220"/>
      <c r="K139" s="220"/>
      <c r="L139" s="220"/>
      <c r="M139" s="220"/>
      <c r="N139" s="220"/>
      <c r="O139" s="220"/>
      <c r="P139" s="220"/>
      <c r="Q139" s="220"/>
      <c r="R139" s="220"/>
      <c r="S139" s="220"/>
    </row>
    <row r="140" spans="1:19">
      <c r="A140" s="220"/>
      <c r="B140" s="220"/>
      <c r="C140" s="220"/>
      <c r="D140" s="220"/>
      <c r="E140" s="220"/>
      <c r="F140" s="220"/>
      <c r="G140" s="220"/>
      <c r="H140" s="220"/>
      <c r="I140" s="227"/>
      <c r="J140" s="220"/>
      <c r="K140" s="220"/>
      <c r="L140" s="220"/>
      <c r="M140" s="220"/>
      <c r="N140" s="220"/>
      <c r="O140" s="220"/>
      <c r="P140" s="220"/>
      <c r="Q140" s="220"/>
      <c r="R140" s="220"/>
      <c r="S140" s="220"/>
    </row>
    <row r="141" spans="1:19">
      <c r="A141" s="220"/>
      <c r="B141" s="220"/>
      <c r="C141" s="220"/>
      <c r="D141" s="220"/>
      <c r="E141" s="220"/>
      <c r="F141" s="220"/>
      <c r="G141" s="220"/>
      <c r="H141" s="220"/>
      <c r="I141" s="227"/>
      <c r="J141" s="220"/>
      <c r="K141" s="220"/>
      <c r="L141" s="220"/>
      <c r="M141" s="220"/>
      <c r="N141" s="220"/>
      <c r="O141" s="220"/>
      <c r="P141" s="220"/>
      <c r="Q141" s="220"/>
      <c r="R141" s="220"/>
      <c r="S141" s="220"/>
    </row>
    <row r="142" spans="1:19">
      <c r="A142" s="220"/>
      <c r="B142" s="220"/>
      <c r="C142" s="220"/>
      <c r="D142" s="220"/>
      <c r="E142" s="220"/>
      <c r="F142" s="220"/>
      <c r="G142" s="220"/>
      <c r="H142" s="220"/>
      <c r="I142" s="227"/>
      <c r="J142" s="220"/>
      <c r="K142" s="220"/>
      <c r="L142" s="220"/>
      <c r="M142" s="220"/>
      <c r="N142" s="220"/>
      <c r="O142" s="220"/>
      <c r="P142" s="220"/>
      <c r="Q142" s="220"/>
      <c r="R142" s="220"/>
      <c r="S142" s="220"/>
    </row>
    <row r="143" spans="1:19">
      <c r="A143" s="220"/>
      <c r="B143" s="220"/>
      <c r="C143" s="220"/>
      <c r="D143" s="220"/>
      <c r="E143" s="220"/>
      <c r="F143" s="220"/>
      <c r="G143" s="220"/>
      <c r="H143" s="220"/>
      <c r="I143" s="227"/>
      <c r="J143" s="220"/>
      <c r="K143" s="220"/>
      <c r="L143" s="220"/>
      <c r="M143" s="220"/>
      <c r="N143" s="220"/>
      <c r="O143" s="220"/>
      <c r="P143" s="220"/>
      <c r="Q143" s="220"/>
      <c r="R143" s="220"/>
      <c r="S143" s="220"/>
    </row>
    <row r="144" spans="1:19">
      <c r="A144" s="220"/>
      <c r="B144" s="220"/>
      <c r="C144" s="220"/>
      <c r="D144" s="220"/>
      <c r="E144" s="220"/>
      <c r="F144" s="220"/>
      <c r="G144" s="220"/>
      <c r="H144" s="220"/>
      <c r="I144" s="227"/>
      <c r="J144" s="220"/>
      <c r="K144" s="220"/>
      <c r="L144" s="220"/>
      <c r="M144" s="220"/>
      <c r="N144" s="220"/>
      <c r="O144" s="220"/>
      <c r="P144" s="220"/>
      <c r="Q144" s="220"/>
      <c r="R144" s="220"/>
      <c r="S144" s="220"/>
    </row>
    <row r="145" spans="1:19">
      <c r="A145" s="220"/>
      <c r="B145" s="220"/>
      <c r="C145" s="220"/>
      <c r="D145" s="220"/>
      <c r="E145" s="220"/>
      <c r="F145" s="220"/>
      <c r="G145" s="220"/>
      <c r="H145" s="220"/>
      <c r="I145" s="227"/>
      <c r="J145" s="220"/>
      <c r="K145" s="220"/>
      <c r="L145" s="220"/>
      <c r="M145" s="220"/>
      <c r="N145" s="220"/>
      <c r="O145" s="220"/>
      <c r="P145" s="220"/>
      <c r="Q145" s="220"/>
      <c r="R145" s="220"/>
      <c r="S145" s="220"/>
    </row>
    <row r="146" spans="1:19">
      <c r="A146" s="220"/>
      <c r="B146" s="220"/>
      <c r="C146" s="220"/>
      <c r="D146" s="220"/>
      <c r="E146" s="220"/>
      <c r="F146" s="220"/>
      <c r="G146" s="220"/>
      <c r="H146" s="220"/>
      <c r="I146" s="227"/>
      <c r="J146" s="220"/>
      <c r="K146" s="220"/>
      <c r="L146" s="220"/>
      <c r="M146" s="220"/>
      <c r="N146" s="220"/>
      <c r="O146" s="220"/>
      <c r="P146" s="220"/>
      <c r="Q146" s="220"/>
      <c r="R146" s="220"/>
      <c r="S146" s="220"/>
    </row>
    <row r="147" spans="1:19">
      <c r="A147" s="220"/>
      <c r="B147" s="220"/>
      <c r="C147" s="220"/>
      <c r="D147" s="220"/>
      <c r="E147" s="220"/>
      <c r="F147" s="220"/>
      <c r="G147" s="220"/>
      <c r="H147" s="220"/>
      <c r="I147" s="227"/>
      <c r="J147" s="220"/>
      <c r="K147" s="220"/>
      <c r="L147" s="220"/>
      <c r="M147" s="220"/>
      <c r="N147" s="220"/>
      <c r="O147" s="220"/>
      <c r="P147" s="220"/>
      <c r="Q147" s="220"/>
      <c r="R147" s="220"/>
      <c r="S147" s="220"/>
    </row>
    <row r="148" spans="1:19">
      <c r="A148" s="220"/>
      <c r="B148" s="220"/>
      <c r="C148" s="220"/>
      <c r="D148" s="220"/>
      <c r="E148" s="220"/>
      <c r="F148" s="220"/>
      <c r="G148" s="220"/>
      <c r="H148" s="220"/>
      <c r="I148" s="227"/>
      <c r="J148" s="220"/>
      <c r="K148" s="220"/>
      <c r="L148" s="220"/>
      <c r="M148" s="220"/>
      <c r="N148" s="220"/>
      <c r="O148" s="220"/>
      <c r="P148" s="220"/>
      <c r="Q148" s="220"/>
      <c r="R148" s="220"/>
      <c r="S148" s="220"/>
    </row>
    <row r="149" spans="1:19">
      <c r="A149" s="220"/>
      <c r="B149" s="220"/>
      <c r="C149" s="220"/>
      <c r="D149" s="220"/>
      <c r="E149" s="220"/>
      <c r="F149" s="220"/>
      <c r="G149" s="220"/>
      <c r="H149" s="220"/>
      <c r="I149" s="227"/>
      <c r="J149" s="220"/>
      <c r="K149" s="220"/>
      <c r="L149" s="220"/>
      <c r="M149" s="220"/>
      <c r="N149" s="220"/>
      <c r="O149" s="220"/>
      <c r="P149" s="220"/>
      <c r="Q149" s="220"/>
      <c r="R149" s="220"/>
      <c r="S149" s="220"/>
    </row>
    <row r="150" spans="1:19">
      <c r="A150" s="220"/>
      <c r="B150" s="220"/>
      <c r="C150" s="220"/>
      <c r="D150" s="220"/>
      <c r="E150" s="220"/>
      <c r="F150" s="220"/>
      <c r="G150" s="220"/>
      <c r="H150" s="220"/>
      <c r="I150" s="227"/>
      <c r="J150" s="220"/>
      <c r="K150" s="220"/>
      <c r="L150" s="220"/>
      <c r="M150" s="220"/>
      <c r="N150" s="220"/>
      <c r="O150" s="220"/>
      <c r="P150" s="220"/>
      <c r="Q150" s="220"/>
      <c r="R150" s="220"/>
      <c r="S150" s="220"/>
    </row>
    <row r="151" spans="1:19">
      <c r="A151" s="220"/>
      <c r="B151" s="220"/>
      <c r="C151" s="220"/>
      <c r="D151" s="220"/>
      <c r="E151" s="220"/>
      <c r="F151" s="220"/>
      <c r="G151" s="220"/>
      <c r="H151" s="220"/>
      <c r="I151" s="227"/>
      <c r="J151" s="220"/>
      <c r="K151" s="220"/>
      <c r="L151" s="220"/>
      <c r="M151" s="220"/>
      <c r="N151" s="220"/>
      <c r="O151" s="220"/>
      <c r="P151" s="220"/>
      <c r="Q151" s="220"/>
      <c r="R151" s="220"/>
      <c r="S151" s="220"/>
    </row>
    <row r="152" spans="1:19">
      <c r="A152" s="220"/>
      <c r="B152" s="220"/>
      <c r="C152" s="220"/>
      <c r="D152" s="220"/>
      <c r="E152" s="220"/>
      <c r="F152" s="220"/>
      <c r="G152" s="220"/>
      <c r="H152" s="220"/>
      <c r="I152" s="227"/>
      <c r="J152" s="220"/>
      <c r="K152" s="220"/>
      <c r="L152" s="220"/>
      <c r="M152" s="220"/>
      <c r="N152" s="220"/>
      <c r="O152" s="220"/>
      <c r="P152" s="220"/>
      <c r="Q152" s="220"/>
      <c r="R152" s="220"/>
      <c r="S152" s="220"/>
    </row>
    <row r="153" spans="1:19">
      <c r="A153" s="220"/>
      <c r="B153" s="220"/>
      <c r="C153" s="220"/>
      <c r="D153" s="220"/>
      <c r="E153" s="220"/>
      <c r="F153" s="220"/>
      <c r="G153" s="220"/>
      <c r="H153" s="220"/>
      <c r="I153" s="227"/>
      <c r="J153" s="220"/>
      <c r="K153" s="220"/>
      <c r="L153" s="220"/>
      <c r="M153" s="220"/>
      <c r="N153" s="220"/>
      <c r="O153" s="220"/>
      <c r="P153" s="220"/>
      <c r="Q153" s="220"/>
      <c r="R153" s="220"/>
      <c r="S153" s="220"/>
    </row>
    <row r="154" spans="1:19">
      <c r="A154" s="220"/>
      <c r="B154" s="220"/>
      <c r="C154" s="220"/>
      <c r="D154" s="220"/>
      <c r="E154" s="220"/>
      <c r="F154" s="220"/>
      <c r="G154" s="220"/>
      <c r="H154" s="220"/>
      <c r="I154" s="227"/>
      <c r="J154" s="220"/>
      <c r="K154" s="220"/>
      <c r="L154" s="220"/>
      <c r="M154" s="220"/>
      <c r="N154" s="220"/>
      <c r="O154" s="220"/>
      <c r="P154" s="220"/>
      <c r="Q154" s="220"/>
      <c r="R154" s="220"/>
      <c r="S154" s="220"/>
    </row>
    <row r="155" spans="1:19">
      <c r="A155" s="220"/>
      <c r="B155" s="220"/>
      <c r="C155" s="220"/>
      <c r="D155" s="220"/>
      <c r="E155" s="220"/>
      <c r="F155" s="220"/>
      <c r="G155" s="220"/>
      <c r="H155" s="220"/>
      <c r="I155" s="227"/>
      <c r="J155" s="220"/>
      <c r="K155" s="220"/>
      <c r="L155" s="220"/>
      <c r="M155" s="220"/>
      <c r="N155" s="220"/>
      <c r="O155" s="220"/>
      <c r="P155" s="220"/>
      <c r="Q155" s="220"/>
      <c r="R155" s="220"/>
      <c r="S155" s="220"/>
    </row>
    <row r="156" spans="1:19">
      <c r="A156" s="220"/>
      <c r="B156" s="220"/>
      <c r="C156" s="220"/>
      <c r="D156" s="220"/>
      <c r="E156" s="220"/>
      <c r="F156" s="220"/>
      <c r="G156" s="220"/>
      <c r="H156" s="220"/>
      <c r="I156" s="227"/>
      <c r="J156" s="220"/>
      <c r="K156" s="220"/>
      <c r="L156" s="220"/>
      <c r="M156" s="220"/>
      <c r="N156" s="220"/>
      <c r="O156" s="220"/>
      <c r="P156" s="220"/>
      <c r="Q156" s="220"/>
      <c r="R156" s="220"/>
      <c r="S156" s="220"/>
    </row>
    <row r="157" spans="1:19">
      <c r="A157" s="220"/>
      <c r="B157" s="220"/>
      <c r="C157" s="220"/>
      <c r="D157" s="220"/>
      <c r="E157" s="220"/>
      <c r="F157" s="220"/>
      <c r="G157" s="220"/>
      <c r="H157" s="220"/>
      <c r="I157" s="227"/>
      <c r="J157" s="220"/>
      <c r="K157" s="220"/>
      <c r="L157" s="220"/>
      <c r="M157" s="220"/>
      <c r="N157" s="220"/>
      <c r="O157" s="220"/>
      <c r="P157" s="220"/>
      <c r="Q157" s="220"/>
      <c r="R157" s="220"/>
      <c r="S157" s="220"/>
    </row>
    <row r="158" spans="1:19">
      <c r="A158" s="220"/>
      <c r="B158" s="220"/>
      <c r="C158" s="220"/>
      <c r="D158" s="220"/>
      <c r="E158" s="220"/>
      <c r="F158" s="220"/>
      <c r="G158" s="220"/>
      <c r="H158" s="220"/>
      <c r="I158" s="227"/>
      <c r="J158" s="220"/>
      <c r="K158" s="220"/>
      <c r="L158" s="220"/>
      <c r="M158" s="220"/>
      <c r="N158" s="220"/>
      <c r="O158" s="220"/>
      <c r="P158" s="220"/>
      <c r="Q158" s="220"/>
      <c r="R158" s="220"/>
      <c r="S158" s="220"/>
    </row>
    <row r="159" spans="1:19">
      <c r="A159" s="220"/>
      <c r="B159" s="220"/>
      <c r="C159" s="220"/>
      <c r="D159" s="220"/>
      <c r="E159" s="220"/>
      <c r="F159" s="220"/>
      <c r="G159" s="220"/>
      <c r="H159" s="220"/>
      <c r="I159" s="227"/>
      <c r="J159" s="220"/>
      <c r="K159" s="220"/>
      <c r="L159" s="220"/>
      <c r="M159" s="220"/>
      <c r="N159" s="220"/>
      <c r="O159" s="220"/>
      <c r="P159" s="220"/>
      <c r="Q159" s="220"/>
      <c r="R159" s="220"/>
      <c r="S159" s="220"/>
    </row>
    <row r="160" spans="1:19">
      <c r="A160" s="220"/>
      <c r="B160" s="220"/>
      <c r="C160" s="220"/>
      <c r="D160" s="220"/>
      <c r="E160" s="220"/>
      <c r="F160" s="220"/>
      <c r="G160" s="220"/>
      <c r="H160" s="220"/>
      <c r="I160" s="227"/>
      <c r="J160" s="220"/>
      <c r="K160" s="220"/>
      <c r="L160" s="220"/>
      <c r="M160" s="220"/>
      <c r="N160" s="220"/>
      <c r="O160" s="220"/>
      <c r="P160" s="220"/>
      <c r="Q160" s="220"/>
      <c r="R160" s="220"/>
      <c r="S160" s="220"/>
    </row>
    <row r="161" spans="1:19">
      <c r="A161" s="220"/>
      <c r="B161" s="220"/>
      <c r="C161" s="220"/>
      <c r="D161" s="220"/>
      <c r="E161" s="220"/>
      <c r="F161" s="220"/>
      <c r="G161" s="220"/>
      <c r="H161" s="220"/>
      <c r="I161" s="227"/>
      <c r="J161" s="220"/>
      <c r="K161" s="220"/>
      <c r="L161" s="220"/>
      <c r="M161" s="220"/>
      <c r="N161" s="220"/>
      <c r="O161" s="220"/>
      <c r="P161" s="220"/>
      <c r="Q161" s="220"/>
      <c r="R161" s="220"/>
      <c r="S161" s="220"/>
    </row>
    <row r="162" spans="1:19">
      <c r="A162" s="220"/>
      <c r="B162" s="220"/>
      <c r="C162" s="220"/>
      <c r="D162" s="220"/>
      <c r="E162" s="220"/>
      <c r="F162" s="220"/>
      <c r="G162" s="220"/>
      <c r="H162" s="220"/>
      <c r="I162" s="227"/>
      <c r="J162" s="220"/>
      <c r="K162" s="220"/>
      <c r="L162" s="220"/>
      <c r="M162" s="220"/>
      <c r="N162" s="220"/>
      <c r="O162" s="220"/>
      <c r="P162" s="220"/>
      <c r="Q162" s="220"/>
      <c r="R162" s="220"/>
      <c r="S162" s="220"/>
    </row>
    <row r="163" spans="1:19">
      <c r="A163" s="220"/>
      <c r="B163" s="220"/>
      <c r="C163" s="220"/>
      <c r="D163" s="220"/>
      <c r="E163" s="220"/>
      <c r="F163" s="220"/>
      <c r="G163" s="220"/>
      <c r="H163" s="220"/>
      <c r="I163" s="227"/>
      <c r="J163" s="220"/>
      <c r="K163" s="220"/>
      <c r="L163" s="220"/>
      <c r="M163" s="220"/>
      <c r="N163" s="220"/>
      <c r="O163" s="220"/>
      <c r="P163" s="220"/>
      <c r="Q163" s="220"/>
      <c r="R163" s="220"/>
      <c r="S163" s="220"/>
    </row>
    <row r="164" spans="1:19">
      <c r="A164" s="220"/>
      <c r="B164" s="220"/>
      <c r="C164" s="220"/>
      <c r="D164" s="220"/>
      <c r="E164" s="220"/>
      <c r="F164" s="220"/>
      <c r="G164" s="220"/>
      <c r="H164" s="220"/>
      <c r="I164" s="227"/>
      <c r="J164" s="220"/>
      <c r="K164" s="220"/>
      <c r="L164" s="220"/>
      <c r="M164" s="220"/>
      <c r="N164" s="220"/>
      <c r="O164" s="220"/>
      <c r="P164" s="220"/>
      <c r="Q164" s="220"/>
      <c r="R164" s="220"/>
      <c r="S164" s="220"/>
    </row>
    <row r="165" spans="1:19">
      <c r="A165" s="220"/>
      <c r="B165" s="220"/>
      <c r="C165" s="220"/>
      <c r="D165" s="220"/>
      <c r="E165" s="220"/>
      <c r="F165" s="220"/>
      <c r="G165" s="220"/>
      <c r="H165" s="220"/>
      <c r="I165" s="227"/>
      <c r="J165" s="220"/>
      <c r="K165" s="220"/>
      <c r="L165" s="220"/>
      <c r="M165" s="220"/>
      <c r="N165" s="220"/>
      <c r="O165" s="220"/>
      <c r="P165" s="220"/>
      <c r="Q165" s="220"/>
      <c r="R165" s="220"/>
      <c r="S165" s="220"/>
    </row>
    <row r="166" spans="1:19">
      <c r="A166" s="220"/>
      <c r="B166" s="220"/>
      <c r="C166" s="220"/>
      <c r="D166" s="220"/>
      <c r="E166" s="220"/>
      <c r="F166" s="220"/>
      <c r="G166" s="220"/>
      <c r="H166" s="220"/>
      <c r="I166" s="227"/>
      <c r="J166" s="220"/>
      <c r="K166" s="220"/>
      <c r="L166" s="220"/>
      <c r="M166" s="220"/>
      <c r="N166" s="220"/>
      <c r="O166" s="220"/>
      <c r="P166" s="220"/>
      <c r="Q166" s="220"/>
      <c r="R166" s="220"/>
      <c r="S166" s="220"/>
    </row>
    <row r="167" spans="1:19">
      <c r="A167" s="220"/>
      <c r="B167" s="220"/>
      <c r="C167" s="220"/>
      <c r="D167" s="220"/>
      <c r="E167" s="220"/>
      <c r="F167" s="220"/>
      <c r="G167" s="220"/>
      <c r="H167" s="220"/>
      <c r="I167" s="227"/>
      <c r="J167" s="220"/>
      <c r="K167" s="220"/>
      <c r="L167" s="220"/>
      <c r="M167" s="220"/>
      <c r="N167" s="220"/>
      <c r="O167" s="220"/>
      <c r="P167" s="220"/>
      <c r="Q167" s="220"/>
      <c r="R167" s="220"/>
      <c r="S167" s="220"/>
    </row>
    <row r="168" spans="1:19">
      <c r="A168" s="220"/>
      <c r="B168" s="220"/>
      <c r="C168" s="220"/>
      <c r="D168" s="220"/>
      <c r="E168" s="220"/>
      <c r="F168" s="220"/>
      <c r="G168" s="220"/>
      <c r="H168" s="220"/>
      <c r="I168" s="227"/>
      <c r="J168" s="220"/>
      <c r="K168" s="220"/>
      <c r="L168" s="220"/>
      <c r="M168" s="220"/>
      <c r="N168" s="220"/>
      <c r="O168" s="220"/>
      <c r="P168" s="220"/>
      <c r="Q168" s="220"/>
      <c r="R168" s="220"/>
      <c r="S168" s="220"/>
    </row>
    <row r="169" spans="1:19">
      <c r="A169" s="220"/>
      <c r="B169" s="220"/>
      <c r="C169" s="220"/>
      <c r="D169" s="220"/>
      <c r="E169" s="220"/>
      <c r="F169" s="220"/>
      <c r="G169" s="220"/>
      <c r="H169" s="220"/>
      <c r="I169" s="227"/>
      <c r="J169" s="220"/>
      <c r="K169" s="220"/>
      <c r="L169" s="220"/>
      <c r="M169" s="220"/>
      <c r="N169" s="220"/>
      <c r="O169" s="220"/>
      <c r="P169" s="220"/>
      <c r="Q169" s="220"/>
      <c r="R169" s="220"/>
      <c r="S169" s="220"/>
    </row>
    <row r="170" spans="1:19">
      <c r="A170" s="220"/>
      <c r="B170" s="220"/>
      <c r="C170" s="220"/>
      <c r="D170" s="220"/>
      <c r="E170" s="220"/>
      <c r="F170" s="220"/>
      <c r="G170" s="220"/>
      <c r="H170" s="220"/>
      <c r="I170" s="227"/>
      <c r="J170" s="220"/>
      <c r="K170" s="220"/>
      <c r="L170" s="220"/>
      <c r="M170" s="220"/>
      <c r="N170" s="220"/>
      <c r="O170" s="220"/>
      <c r="P170" s="220"/>
      <c r="Q170" s="220"/>
      <c r="R170" s="220"/>
      <c r="S170" s="220"/>
    </row>
    <row r="171" spans="1:19">
      <c r="A171" s="220"/>
      <c r="B171" s="220"/>
      <c r="C171" s="220"/>
      <c r="D171" s="220"/>
      <c r="E171" s="220"/>
      <c r="F171" s="220"/>
      <c r="G171" s="220"/>
      <c r="H171" s="220"/>
      <c r="I171" s="227"/>
      <c r="J171" s="220"/>
      <c r="K171" s="220"/>
      <c r="L171" s="220"/>
      <c r="M171" s="220"/>
      <c r="N171" s="220"/>
      <c r="O171" s="220"/>
      <c r="P171" s="220"/>
      <c r="Q171" s="220"/>
      <c r="R171" s="220"/>
      <c r="S171" s="220"/>
    </row>
    <row r="172" spans="1:19">
      <c r="A172" s="220"/>
      <c r="B172" s="220"/>
      <c r="C172" s="220"/>
      <c r="D172" s="220"/>
      <c r="E172" s="220"/>
      <c r="F172" s="220"/>
      <c r="G172" s="220"/>
      <c r="H172" s="220"/>
      <c r="I172" s="227"/>
      <c r="J172" s="220"/>
      <c r="K172" s="220"/>
      <c r="L172" s="220"/>
      <c r="M172" s="220"/>
      <c r="N172" s="220"/>
      <c r="O172" s="220"/>
      <c r="P172" s="220"/>
      <c r="Q172" s="220"/>
      <c r="R172" s="220"/>
      <c r="S172" s="220"/>
    </row>
    <row r="173" spans="1:19">
      <c r="A173" s="220"/>
      <c r="B173" s="220"/>
      <c r="C173" s="220"/>
      <c r="D173" s="220"/>
      <c r="E173" s="220"/>
      <c r="F173" s="220"/>
      <c r="G173" s="220"/>
      <c r="H173" s="220"/>
      <c r="I173" s="227"/>
      <c r="J173" s="220"/>
      <c r="K173" s="220"/>
      <c r="L173" s="220"/>
      <c r="M173" s="220"/>
      <c r="N173" s="220"/>
      <c r="O173" s="220"/>
      <c r="P173" s="220"/>
      <c r="Q173" s="220"/>
      <c r="R173" s="220"/>
      <c r="S173" s="220"/>
    </row>
    <row r="174" spans="1:19">
      <c r="A174" s="220"/>
      <c r="B174" s="220"/>
      <c r="C174" s="220"/>
      <c r="D174" s="220"/>
      <c r="E174" s="220"/>
      <c r="F174" s="220"/>
      <c r="G174" s="220"/>
      <c r="H174" s="220"/>
      <c r="I174" s="227"/>
      <c r="J174" s="220"/>
      <c r="K174" s="220"/>
      <c r="L174" s="220"/>
      <c r="M174" s="220"/>
      <c r="N174" s="220"/>
      <c r="O174" s="220"/>
      <c r="P174" s="220"/>
      <c r="Q174" s="220"/>
      <c r="R174" s="220"/>
      <c r="S174" s="220"/>
    </row>
    <row r="175" spans="1:19">
      <c r="A175" s="220"/>
      <c r="B175" s="220"/>
      <c r="C175" s="220"/>
      <c r="D175" s="220"/>
      <c r="E175" s="220"/>
      <c r="F175" s="220"/>
      <c r="G175" s="220"/>
      <c r="H175" s="220"/>
      <c r="I175" s="227"/>
      <c r="J175" s="220"/>
      <c r="K175" s="220"/>
      <c r="L175" s="220"/>
      <c r="M175" s="220"/>
      <c r="N175" s="220"/>
      <c r="O175" s="220"/>
      <c r="P175" s="220"/>
      <c r="Q175" s="220"/>
      <c r="R175" s="220"/>
      <c r="S175" s="220"/>
    </row>
    <row r="176" spans="1:19">
      <c r="A176" s="220"/>
      <c r="B176" s="220"/>
      <c r="C176" s="220"/>
      <c r="D176" s="220"/>
      <c r="E176" s="220"/>
      <c r="F176" s="220"/>
      <c r="G176" s="220"/>
      <c r="H176" s="220"/>
      <c r="I176" s="227"/>
      <c r="J176" s="220"/>
      <c r="K176" s="220"/>
      <c r="L176" s="220"/>
      <c r="M176" s="220"/>
      <c r="N176" s="220"/>
      <c r="O176" s="220"/>
      <c r="P176" s="220"/>
      <c r="Q176" s="220"/>
      <c r="R176" s="220"/>
      <c r="S176" s="220"/>
    </row>
    <row r="177" spans="1:19">
      <c r="A177" s="220"/>
      <c r="B177" s="220"/>
      <c r="C177" s="220"/>
      <c r="D177" s="220"/>
      <c r="E177" s="220"/>
      <c r="F177" s="220"/>
      <c r="G177" s="220"/>
      <c r="H177" s="220"/>
      <c r="I177" s="227"/>
      <c r="J177" s="220"/>
      <c r="K177" s="220"/>
      <c r="L177" s="220"/>
      <c r="M177" s="220"/>
      <c r="N177" s="220"/>
      <c r="O177" s="220"/>
      <c r="P177" s="220"/>
      <c r="Q177" s="220"/>
      <c r="R177" s="220"/>
      <c r="S177" s="220"/>
    </row>
    <row r="178" spans="1:19">
      <c r="A178" s="220"/>
      <c r="B178" s="220"/>
      <c r="C178" s="220"/>
      <c r="D178" s="220"/>
      <c r="E178" s="220"/>
      <c r="F178" s="220"/>
      <c r="G178" s="220"/>
      <c r="H178" s="220"/>
      <c r="I178" s="227"/>
      <c r="J178" s="220"/>
      <c r="K178" s="220"/>
      <c r="L178" s="220"/>
      <c r="M178" s="220"/>
      <c r="N178" s="220"/>
      <c r="O178" s="220"/>
      <c r="P178" s="220"/>
      <c r="Q178" s="220"/>
      <c r="R178" s="220"/>
      <c r="S178" s="220"/>
    </row>
    <row r="179" spans="1:19">
      <c r="A179" s="220"/>
      <c r="B179" s="220"/>
      <c r="C179" s="220"/>
      <c r="D179" s="220"/>
      <c r="E179" s="220"/>
      <c r="F179" s="220"/>
      <c r="G179" s="220"/>
      <c r="H179" s="220"/>
      <c r="I179" s="227"/>
      <c r="J179" s="220"/>
      <c r="K179" s="220"/>
      <c r="L179" s="220"/>
      <c r="M179" s="220"/>
      <c r="N179" s="220"/>
      <c r="O179" s="220"/>
      <c r="P179" s="220"/>
      <c r="Q179" s="220"/>
      <c r="R179" s="220"/>
      <c r="S179" s="220"/>
    </row>
    <row r="180" spans="1:19">
      <c r="A180" s="220"/>
      <c r="B180" s="220"/>
      <c r="C180" s="220"/>
      <c r="D180" s="220"/>
      <c r="E180" s="220"/>
      <c r="F180" s="220"/>
      <c r="G180" s="220"/>
      <c r="H180" s="220"/>
      <c r="I180" s="227"/>
      <c r="J180" s="220"/>
      <c r="K180" s="220"/>
      <c r="L180" s="220"/>
      <c r="M180" s="220"/>
      <c r="N180" s="220"/>
      <c r="O180" s="220"/>
      <c r="P180" s="220"/>
      <c r="Q180" s="220"/>
      <c r="R180" s="220"/>
      <c r="S180" s="220"/>
    </row>
    <row r="181" spans="1:19">
      <c r="A181" s="220"/>
      <c r="B181" s="220"/>
      <c r="C181" s="220"/>
      <c r="D181" s="220"/>
      <c r="E181" s="220"/>
      <c r="F181" s="220"/>
      <c r="G181" s="220"/>
      <c r="H181" s="220"/>
      <c r="I181" s="227"/>
      <c r="J181" s="220"/>
      <c r="K181" s="220"/>
      <c r="L181" s="220"/>
      <c r="M181" s="220"/>
      <c r="N181" s="220"/>
      <c r="O181" s="220"/>
      <c r="P181" s="220"/>
      <c r="Q181" s="220"/>
      <c r="R181" s="220"/>
      <c r="S181" s="220"/>
    </row>
    <row r="182" spans="1:19">
      <c r="A182" s="220"/>
      <c r="B182" s="220"/>
      <c r="C182" s="220"/>
      <c r="D182" s="220"/>
      <c r="E182" s="220"/>
      <c r="F182" s="220"/>
      <c r="G182" s="220"/>
      <c r="H182" s="220"/>
      <c r="I182" s="227"/>
      <c r="J182" s="220"/>
      <c r="K182" s="220"/>
      <c r="L182" s="220"/>
      <c r="M182" s="220"/>
      <c r="N182" s="220"/>
      <c r="O182" s="220"/>
      <c r="P182" s="220"/>
      <c r="Q182" s="220"/>
      <c r="R182" s="220"/>
      <c r="S182" s="220"/>
    </row>
    <row r="183" spans="1:19">
      <c r="A183" s="220"/>
      <c r="B183" s="220"/>
      <c r="C183" s="220"/>
      <c r="D183" s="220"/>
      <c r="E183" s="220"/>
      <c r="F183" s="220"/>
      <c r="G183" s="220"/>
      <c r="H183" s="220"/>
      <c r="I183" s="227"/>
      <c r="J183" s="220"/>
      <c r="K183" s="220"/>
      <c r="L183" s="220"/>
      <c r="M183" s="220"/>
      <c r="N183" s="220"/>
      <c r="O183" s="220"/>
      <c r="P183" s="220"/>
      <c r="Q183" s="220"/>
      <c r="R183" s="220"/>
      <c r="S183" s="220"/>
    </row>
    <row r="184" spans="1:19">
      <c r="A184" s="220"/>
      <c r="B184" s="220"/>
      <c r="C184" s="220"/>
      <c r="D184" s="220"/>
      <c r="E184" s="220"/>
      <c r="F184" s="220"/>
      <c r="G184" s="220"/>
      <c r="H184" s="220"/>
      <c r="I184" s="227"/>
      <c r="J184" s="220"/>
      <c r="K184" s="220"/>
      <c r="L184" s="220"/>
      <c r="M184" s="220"/>
      <c r="N184" s="220"/>
      <c r="O184" s="220"/>
      <c r="P184" s="220"/>
      <c r="Q184" s="220"/>
      <c r="R184" s="220"/>
      <c r="S184" s="220"/>
    </row>
    <row r="185" spans="1:19">
      <c r="A185" s="220"/>
      <c r="B185" s="220"/>
      <c r="C185" s="220"/>
      <c r="D185" s="220"/>
      <c r="E185" s="220"/>
      <c r="F185" s="220"/>
      <c r="G185" s="220"/>
      <c r="H185" s="220"/>
      <c r="I185" s="227"/>
      <c r="J185" s="220"/>
      <c r="K185" s="220"/>
      <c r="L185" s="220"/>
      <c r="M185" s="220"/>
      <c r="N185" s="220"/>
      <c r="O185" s="220"/>
      <c r="P185" s="220"/>
      <c r="Q185" s="220"/>
      <c r="R185" s="220"/>
      <c r="S185" s="220"/>
    </row>
    <row r="186" spans="1:19">
      <c r="A186" s="220"/>
      <c r="B186" s="220"/>
      <c r="C186" s="220"/>
      <c r="D186" s="220"/>
      <c r="E186" s="220"/>
      <c r="F186" s="220"/>
      <c r="G186" s="220"/>
      <c r="H186" s="220"/>
      <c r="I186" s="227"/>
      <c r="J186" s="220"/>
      <c r="K186" s="220"/>
      <c r="L186" s="220"/>
      <c r="M186" s="220"/>
      <c r="N186" s="220"/>
      <c r="O186" s="220"/>
      <c r="P186" s="220"/>
      <c r="Q186" s="220"/>
      <c r="R186" s="220"/>
      <c r="S186" s="220"/>
    </row>
    <row r="187" spans="1:19">
      <c r="A187" s="220"/>
      <c r="B187" s="220"/>
      <c r="C187" s="220"/>
      <c r="D187" s="220"/>
      <c r="E187" s="220"/>
      <c r="F187" s="220"/>
      <c r="G187" s="220"/>
      <c r="H187" s="220"/>
      <c r="I187" s="227"/>
      <c r="J187" s="220"/>
      <c r="K187" s="220"/>
      <c r="L187" s="220"/>
      <c r="M187" s="220"/>
      <c r="N187" s="220"/>
      <c r="O187" s="220"/>
      <c r="P187" s="220"/>
      <c r="Q187" s="220"/>
      <c r="R187" s="220"/>
      <c r="S187" s="220"/>
    </row>
    <row r="188" spans="1:19">
      <c r="A188" s="220"/>
      <c r="B188" s="220"/>
      <c r="C188" s="220"/>
      <c r="D188" s="220"/>
      <c r="E188" s="220"/>
      <c r="F188" s="220"/>
      <c r="G188" s="220"/>
      <c r="H188" s="220"/>
      <c r="I188" s="227"/>
      <c r="J188" s="220"/>
      <c r="K188" s="220"/>
      <c r="L188" s="220"/>
      <c r="M188" s="220"/>
      <c r="N188" s="220"/>
      <c r="O188" s="220"/>
      <c r="P188" s="220"/>
      <c r="Q188" s="220"/>
      <c r="R188" s="220"/>
      <c r="S188" s="220"/>
    </row>
    <row r="189" spans="1:19">
      <c r="A189" s="220"/>
      <c r="B189" s="220"/>
      <c r="C189" s="220"/>
      <c r="D189" s="220"/>
      <c r="E189" s="220"/>
      <c r="F189" s="220"/>
      <c r="G189" s="220"/>
      <c r="H189" s="220"/>
      <c r="I189" s="227"/>
      <c r="J189" s="220"/>
      <c r="K189" s="220"/>
      <c r="L189" s="220"/>
      <c r="M189" s="220"/>
      <c r="N189" s="220"/>
      <c r="O189" s="220"/>
      <c r="P189" s="220"/>
      <c r="Q189" s="220"/>
      <c r="R189" s="220"/>
      <c r="S189" s="220"/>
    </row>
    <row r="190" spans="1:19">
      <c r="A190" s="220"/>
      <c r="B190" s="220"/>
      <c r="C190" s="220"/>
      <c r="D190" s="220"/>
      <c r="E190" s="220"/>
      <c r="F190" s="220"/>
      <c r="G190" s="220"/>
      <c r="H190" s="220"/>
      <c r="I190" s="227"/>
      <c r="J190" s="220"/>
      <c r="K190" s="220"/>
      <c r="L190" s="220"/>
      <c r="M190" s="220"/>
      <c r="N190" s="220"/>
      <c r="O190" s="220"/>
      <c r="P190" s="220"/>
      <c r="Q190" s="220"/>
      <c r="R190" s="220"/>
      <c r="S190" s="220"/>
    </row>
    <row r="191" spans="1:19">
      <c r="A191" s="220"/>
      <c r="B191" s="220"/>
      <c r="C191" s="220"/>
      <c r="D191" s="220"/>
      <c r="E191" s="220"/>
      <c r="F191" s="220"/>
      <c r="G191" s="220"/>
      <c r="H191" s="220"/>
      <c r="I191" s="227"/>
      <c r="J191" s="220"/>
      <c r="K191" s="220"/>
      <c r="L191" s="220"/>
      <c r="M191" s="220"/>
      <c r="N191" s="220"/>
      <c r="O191" s="220"/>
      <c r="P191" s="220"/>
      <c r="Q191" s="220"/>
      <c r="R191" s="220"/>
      <c r="S191" s="220"/>
    </row>
    <row r="192" spans="1:19">
      <c r="A192" s="220"/>
      <c r="B192" s="220"/>
      <c r="C192" s="220"/>
      <c r="D192" s="220"/>
      <c r="E192" s="220"/>
      <c r="F192" s="220"/>
      <c r="G192" s="220"/>
      <c r="H192" s="220"/>
      <c r="I192" s="227"/>
      <c r="J192" s="220"/>
      <c r="K192" s="220"/>
      <c r="L192" s="220"/>
      <c r="M192" s="220"/>
      <c r="N192" s="220"/>
      <c r="O192" s="220"/>
      <c r="P192" s="220"/>
      <c r="Q192" s="220"/>
      <c r="R192" s="220"/>
      <c r="S192" s="220"/>
    </row>
    <row r="193" spans="1:19">
      <c r="A193" s="220"/>
      <c r="B193" s="220"/>
      <c r="C193" s="220"/>
      <c r="D193" s="220"/>
      <c r="E193" s="220"/>
      <c r="F193" s="220"/>
      <c r="G193" s="220"/>
      <c r="H193" s="220"/>
      <c r="I193" s="227"/>
      <c r="J193" s="220"/>
      <c r="K193" s="220"/>
      <c r="L193" s="220"/>
      <c r="M193" s="220"/>
      <c r="N193" s="220"/>
      <c r="O193" s="220"/>
      <c r="P193" s="220"/>
      <c r="Q193" s="220"/>
      <c r="R193" s="220"/>
      <c r="S193" s="220"/>
    </row>
    <row r="194" spans="1:19">
      <c r="I194" s="227"/>
      <c r="J194" s="220"/>
      <c r="K194" s="220"/>
      <c r="L194" s="220"/>
      <c r="M194" s="220"/>
      <c r="N194" s="220"/>
      <c r="O194" s="220"/>
      <c r="P194" s="220"/>
      <c r="Q194" s="220"/>
      <c r="R194" s="220"/>
      <c r="S194" s="220"/>
    </row>
  </sheetData>
  <mergeCells count="2">
    <mergeCell ref="B42:G42"/>
    <mergeCell ref="B41:G41"/>
  </mergeCells>
  <hyperlinks>
    <hyperlink ref="I1" location="Index!A1" display="Back to Index" xr:uid="{00000000-0004-0000-1000-000000000000}"/>
  </hyperlinks>
  <pageMargins left="0.25" right="0.25" top="0.75" bottom="0.75" header="0.3" footer="0.3"/>
  <pageSetup paperSize="9" scale="15" orientation="landscape" r:id="rId1"/>
  <headerFooter alignWithMargins="0"/>
  <ignoredErrors>
    <ignoredError sqref="E14:G14 D22:G22"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D8340-498C-4AF8-8B90-CAAB0041D9EB}">
  <sheetPr>
    <tabColor rgb="FFC00000"/>
  </sheetPr>
  <dimension ref="B1:K27"/>
  <sheetViews>
    <sheetView workbookViewId="0">
      <selection activeCell="J1" sqref="J1:K1"/>
    </sheetView>
  </sheetViews>
  <sheetFormatPr defaultColWidth="8.7109375" defaultRowHeight="15"/>
  <cols>
    <col min="1" max="1" width="8.7109375" style="22"/>
    <col min="2" max="2" width="37.140625" style="22" customWidth="1"/>
    <col min="3" max="3" width="9.5703125" style="22" customWidth="1"/>
    <col min="4" max="16384" width="8.7109375" style="22"/>
  </cols>
  <sheetData>
    <row r="1" spans="2:11">
      <c r="J1" s="836" t="s">
        <v>13</v>
      </c>
      <c r="K1" s="837"/>
    </row>
    <row r="2" spans="2:11" ht="18.75">
      <c r="B2" s="298" t="s">
        <v>172</v>
      </c>
      <c r="C2" s="298"/>
      <c r="D2" s="298"/>
      <c r="E2" s="298"/>
      <c r="F2" s="298"/>
      <c r="G2" s="298"/>
    </row>
    <row r="3" spans="2:11">
      <c r="B3" s="249" t="s">
        <v>15</v>
      </c>
      <c r="C3" s="575">
        <v>2025</v>
      </c>
      <c r="D3" s="299">
        <v>2024</v>
      </c>
      <c r="E3" s="299">
        <v>2023</v>
      </c>
      <c r="F3" s="299">
        <v>2022</v>
      </c>
      <c r="G3" s="299">
        <v>2021</v>
      </c>
    </row>
    <row r="4" spans="2:11" ht="15.75" thickBot="1">
      <c r="B4" s="228"/>
      <c r="C4" s="251"/>
      <c r="D4" s="237"/>
      <c r="E4" s="237"/>
      <c r="F4" s="237"/>
      <c r="G4" s="237"/>
    </row>
    <row r="5" spans="2:11" ht="15.75" thickBot="1">
      <c r="B5" s="295" t="s">
        <v>173</v>
      </c>
      <c r="C5" s="296">
        <f>D24</f>
        <v>-5835</v>
      </c>
      <c r="D5" s="297">
        <f>E24</f>
        <v>-4683</v>
      </c>
      <c r="E5" s="297">
        <f>F24</f>
        <v>-4258</v>
      </c>
      <c r="F5" s="297">
        <f>G24</f>
        <v>-4113</v>
      </c>
      <c r="G5" s="297">
        <v>-3472</v>
      </c>
    </row>
    <row r="6" spans="2:11" ht="15.75" thickBot="1">
      <c r="B6" s="275"/>
      <c r="C6" s="278"/>
      <c r="D6" s="276"/>
      <c r="E6" s="276"/>
      <c r="F6" s="276"/>
      <c r="G6" s="276"/>
    </row>
    <row r="7" spans="2:11" ht="15.75" thickBot="1">
      <c r="B7" s="295" t="s">
        <v>390</v>
      </c>
      <c r="C7" s="296">
        <v>2243</v>
      </c>
      <c r="D7" s="297">
        <v>2328</v>
      </c>
      <c r="E7" s="297">
        <v>1971</v>
      </c>
      <c r="F7" s="297">
        <v>1498</v>
      </c>
      <c r="G7" s="297">
        <v>1428</v>
      </c>
    </row>
    <row r="8" spans="2:11" ht="16.5">
      <c r="B8" s="22" t="s">
        <v>174</v>
      </c>
      <c r="C8" s="280">
        <v>311</v>
      </c>
      <c r="D8" s="568">
        <v>-560</v>
      </c>
      <c r="E8" s="568">
        <v>-320</v>
      </c>
      <c r="F8" s="568">
        <v>266</v>
      </c>
      <c r="G8" s="568">
        <f>16+258-29</f>
        <v>245</v>
      </c>
    </row>
    <row r="9" spans="2:11" ht="15.75" thickBot="1">
      <c r="B9" s="22" t="s">
        <v>175</v>
      </c>
      <c r="C9" s="280">
        <v>-518</v>
      </c>
      <c r="D9" s="568">
        <v>-412</v>
      </c>
      <c r="E9" s="568">
        <v>-418</v>
      </c>
      <c r="F9" s="568">
        <v>-276</v>
      </c>
      <c r="G9" s="568">
        <f>-165-80</f>
        <v>-245</v>
      </c>
    </row>
    <row r="10" spans="2:11" ht="15.75" thickBot="1">
      <c r="B10" s="295" t="s">
        <v>176</v>
      </c>
      <c r="C10" s="297">
        <f t="shared" ref="C10:G10" si="0">+C7+C8+C9</f>
        <v>2036</v>
      </c>
      <c r="D10" s="297">
        <f t="shared" si="0"/>
        <v>1356</v>
      </c>
      <c r="E10" s="297">
        <f t="shared" si="0"/>
        <v>1233</v>
      </c>
      <c r="F10" s="297">
        <f t="shared" si="0"/>
        <v>1488</v>
      </c>
      <c r="G10" s="297">
        <f t="shared" si="0"/>
        <v>1428</v>
      </c>
    </row>
    <row r="11" spans="2:11">
      <c r="B11" s="22" t="s">
        <v>152</v>
      </c>
      <c r="C11" s="280">
        <v>-1681</v>
      </c>
      <c r="D11" s="568">
        <v>-1512</v>
      </c>
      <c r="E11" s="568">
        <v>-1376</v>
      </c>
      <c r="F11" s="568">
        <v>-1240</v>
      </c>
      <c r="G11" s="568">
        <v>-1074</v>
      </c>
    </row>
    <row r="12" spans="2:11">
      <c r="B12" s="22" t="s">
        <v>177</v>
      </c>
      <c r="C12" s="569"/>
      <c r="D12" s="570"/>
      <c r="E12" s="570"/>
      <c r="F12" s="570">
        <v>221</v>
      </c>
      <c r="G12" s="570"/>
    </row>
    <row r="13" spans="2:11">
      <c r="B13" s="301" t="s">
        <v>178</v>
      </c>
      <c r="C13" s="571">
        <f>+C10+C11+C12</f>
        <v>355</v>
      </c>
      <c r="D13" s="572">
        <f>+D10+D11+D12</f>
        <v>-156</v>
      </c>
      <c r="E13" s="572">
        <f>+E10+E11+E12</f>
        <v>-143</v>
      </c>
      <c r="F13" s="572">
        <f t="shared" ref="F13:G13" si="1">+F10+F11+F12</f>
        <v>469</v>
      </c>
      <c r="G13" s="572">
        <f t="shared" si="1"/>
        <v>354</v>
      </c>
    </row>
    <row r="14" spans="2:11">
      <c r="B14" s="22" t="s">
        <v>29</v>
      </c>
      <c r="C14" s="280">
        <v>-313</v>
      </c>
      <c r="D14" s="568">
        <v>-300</v>
      </c>
      <c r="E14" s="568">
        <v>-283</v>
      </c>
      <c r="F14" s="568">
        <v>-283</v>
      </c>
      <c r="G14" s="568">
        <v>-248</v>
      </c>
    </row>
    <row r="15" spans="2:11">
      <c r="B15" s="22" t="s">
        <v>179</v>
      </c>
      <c r="C15" s="280">
        <v>-38</v>
      </c>
      <c r="D15" s="568">
        <v>-9</v>
      </c>
      <c r="E15" s="568"/>
      <c r="F15" s="568"/>
      <c r="G15" s="568"/>
    </row>
    <row r="16" spans="2:11">
      <c r="B16" s="301" t="s">
        <v>180</v>
      </c>
      <c r="C16" s="571">
        <f>+C13+C14+C15</f>
        <v>4</v>
      </c>
      <c r="D16" s="572">
        <f>+D13+D14+D15</f>
        <v>-465</v>
      </c>
      <c r="E16" s="572">
        <f>+E13+E14+E15</f>
        <v>-426</v>
      </c>
      <c r="F16" s="572">
        <f>+F13+F14+F15</f>
        <v>186</v>
      </c>
      <c r="G16" s="572">
        <f>+G13+G14+G15</f>
        <v>106</v>
      </c>
    </row>
    <row r="17" spans="2:11">
      <c r="B17" s="22" t="s">
        <v>181</v>
      </c>
      <c r="C17" s="280">
        <v>372</v>
      </c>
      <c r="D17" s="568">
        <v>-1429</v>
      </c>
      <c r="E17" s="568">
        <v>1</v>
      </c>
      <c r="F17" s="568">
        <v>-331</v>
      </c>
      <c r="G17" s="568">
        <v>-716</v>
      </c>
    </row>
    <row r="18" spans="2:11">
      <c r="B18" s="22" t="s">
        <v>182</v>
      </c>
      <c r="C18" s="280"/>
      <c r="D18" s="568">
        <v>742</v>
      </c>
      <c r="E18" s="568"/>
      <c r="F18" s="568"/>
      <c r="G18" s="568"/>
    </row>
    <row r="19" spans="2:11">
      <c r="B19" s="22" t="s">
        <v>396</v>
      </c>
      <c r="C19" s="280">
        <v>-15</v>
      </c>
      <c r="D19" s="568"/>
      <c r="E19" s="568"/>
      <c r="F19" s="568"/>
      <c r="G19" s="568"/>
    </row>
    <row r="20" spans="2:11" ht="17.25" thickBot="1">
      <c r="B20" s="22" t="s">
        <v>183</v>
      </c>
      <c r="C20" s="280"/>
      <c r="D20" s="568"/>
      <c r="E20" s="568"/>
      <c r="F20" s="568"/>
      <c r="G20" s="568">
        <v>-31</v>
      </c>
    </row>
    <row r="21" spans="2:11" ht="15.75" thickBot="1">
      <c r="B21" s="295" t="s">
        <v>184</v>
      </c>
      <c r="C21" s="296">
        <f>+C16+C17+C18+C20+C19</f>
        <v>361</v>
      </c>
      <c r="D21" s="297">
        <f>+D16+D17+D18+D20+D19</f>
        <v>-1152</v>
      </c>
      <c r="E21" s="297">
        <f t="shared" ref="E21:G21" si="2">+E16+E17+E18+E20+E19</f>
        <v>-425</v>
      </c>
      <c r="F21" s="297">
        <f t="shared" si="2"/>
        <v>-145</v>
      </c>
      <c r="G21" s="297">
        <f t="shared" si="2"/>
        <v>-641</v>
      </c>
    </row>
    <row r="22" spans="2:11">
      <c r="B22" s="573"/>
      <c r="C22" s="574"/>
      <c r="D22" s="573"/>
      <c r="E22" s="573"/>
      <c r="F22" s="573"/>
      <c r="G22" s="573"/>
    </row>
    <row r="23" spans="2:11" ht="15.75" thickBot="1">
      <c r="C23" s="412"/>
    </row>
    <row r="24" spans="2:11" ht="15.75" thickBot="1">
      <c r="B24" s="295" t="s">
        <v>185</v>
      </c>
      <c r="C24" s="296">
        <f>C5+C21</f>
        <v>-5474</v>
      </c>
      <c r="D24" s="297">
        <f>D5+D21</f>
        <v>-5835</v>
      </c>
      <c r="E24" s="297">
        <f>E5+E21</f>
        <v>-4683</v>
      </c>
      <c r="F24" s="297">
        <f>F5+F21</f>
        <v>-4258</v>
      </c>
      <c r="G24" s="297">
        <f>G5+G21</f>
        <v>-4113</v>
      </c>
    </row>
    <row r="25" spans="2:11">
      <c r="F25" s="134"/>
    </row>
    <row r="26" spans="2:11">
      <c r="B26" s="809" t="s">
        <v>186</v>
      </c>
      <c r="C26" s="809"/>
      <c r="D26" s="809"/>
      <c r="E26" s="809"/>
      <c r="F26" s="809"/>
      <c r="G26" s="809"/>
      <c r="H26" s="809"/>
      <c r="I26" s="809"/>
      <c r="J26" s="809"/>
      <c r="K26" s="809"/>
    </row>
    <row r="27" spans="2:11" ht="23.45" customHeight="1">
      <c r="B27" s="835" t="s">
        <v>187</v>
      </c>
      <c r="C27" s="835"/>
      <c r="D27" s="809"/>
      <c r="E27" s="809"/>
      <c r="F27" s="809"/>
      <c r="G27" s="809"/>
      <c r="H27" s="809"/>
      <c r="I27" s="809"/>
      <c r="J27" s="809"/>
      <c r="K27" s="809"/>
    </row>
  </sheetData>
  <mergeCells count="3">
    <mergeCell ref="B26:K26"/>
    <mergeCell ref="B27:K27"/>
    <mergeCell ref="J1:K1"/>
  </mergeCells>
  <hyperlinks>
    <hyperlink ref="J1" location="Index!A1" display="Back to Index" xr:uid="{885C5BC2-557C-4077-A969-A85B87B0B69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7">
    <tabColor rgb="FFC00000"/>
    <pageSetUpPr fitToPage="1"/>
  </sheetPr>
  <dimension ref="A1:AI122"/>
  <sheetViews>
    <sheetView zoomScaleNormal="100" workbookViewId="0">
      <selection activeCell="B1" sqref="B1"/>
    </sheetView>
  </sheetViews>
  <sheetFormatPr defaultRowHeight="12.75"/>
  <cols>
    <col min="1" max="1" width="4.42578125" style="308" customWidth="1"/>
    <col min="2" max="2" width="44.5703125" style="308" customWidth="1"/>
    <col min="3" max="3" width="14.5703125" style="308" customWidth="1"/>
    <col min="4" max="21" width="9.7109375" style="308" customWidth="1"/>
    <col min="22" max="22" width="127.42578125" style="308" bestFit="1" customWidth="1"/>
    <col min="23" max="23" width="9.5703125" style="308" customWidth="1"/>
    <col min="24" max="24" width="17.5703125" style="307" bestFit="1" customWidth="1"/>
    <col min="25" max="25" width="24.42578125" style="307" customWidth="1"/>
    <col min="26" max="26" width="9.140625" style="308"/>
    <col min="27" max="27" width="10.42578125" style="308" bestFit="1" customWidth="1"/>
    <col min="28" max="28" width="10.140625" style="308" bestFit="1" customWidth="1"/>
    <col min="29" max="268" width="9.140625" style="308"/>
    <col min="269" max="269" width="3.85546875" style="308" customWidth="1"/>
    <col min="270" max="270" width="47.85546875" style="308" customWidth="1"/>
    <col min="271" max="271" width="7.42578125" style="308" customWidth="1"/>
    <col min="272" max="276" width="9.140625" style="308"/>
    <col min="277" max="277" width="16.42578125" style="308" customWidth="1"/>
    <col min="278" max="524" width="9.140625" style="308"/>
    <col min="525" max="525" width="3.85546875" style="308" customWidth="1"/>
    <col min="526" max="526" width="47.85546875" style="308" customWidth="1"/>
    <col min="527" max="527" width="7.42578125" style="308" customWidth="1"/>
    <col min="528" max="532" width="9.140625" style="308"/>
    <col min="533" max="533" width="16.42578125" style="308" customWidth="1"/>
    <col min="534" max="780" width="9.140625" style="308"/>
    <col min="781" max="781" width="3.85546875" style="308" customWidth="1"/>
    <col min="782" max="782" width="47.85546875" style="308" customWidth="1"/>
    <col min="783" max="783" width="7.42578125" style="308" customWidth="1"/>
    <col min="784" max="788" width="9.140625" style="308"/>
    <col min="789" max="789" width="16.42578125" style="308" customWidth="1"/>
    <col min="790" max="1036" width="9.140625" style="308"/>
    <col min="1037" max="1037" width="3.85546875" style="308" customWidth="1"/>
    <col min="1038" max="1038" width="47.85546875" style="308" customWidth="1"/>
    <col min="1039" max="1039" width="7.42578125" style="308" customWidth="1"/>
    <col min="1040" max="1044" width="9.140625" style="308"/>
    <col min="1045" max="1045" width="16.42578125" style="308" customWidth="1"/>
    <col min="1046" max="1292" width="9.140625" style="308"/>
    <col min="1293" max="1293" width="3.85546875" style="308" customWidth="1"/>
    <col min="1294" max="1294" width="47.85546875" style="308" customWidth="1"/>
    <col min="1295" max="1295" width="7.42578125" style="308" customWidth="1"/>
    <col min="1296" max="1300" width="9.140625" style="308"/>
    <col min="1301" max="1301" width="16.42578125" style="308" customWidth="1"/>
    <col min="1302" max="1548" width="9.140625" style="308"/>
    <col min="1549" max="1549" width="3.85546875" style="308" customWidth="1"/>
    <col min="1550" max="1550" width="47.85546875" style="308" customWidth="1"/>
    <col min="1551" max="1551" width="7.42578125" style="308" customWidth="1"/>
    <col min="1552" max="1556" width="9.140625" style="308"/>
    <col min="1557" max="1557" width="16.42578125" style="308" customWidth="1"/>
    <col min="1558" max="1804" width="9.140625" style="308"/>
    <col min="1805" max="1805" width="3.85546875" style="308" customWidth="1"/>
    <col min="1806" max="1806" width="47.85546875" style="308" customWidth="1"/>
    <col min="1807" max="1807" width="7.42578125" style="308" customWidth="1"/>
    <col min="1808" max="1812" width="9.140625" style="308"/>
    <col min="1813" max="1813" width="16.42578125" style="308" customWidth="1"/>
    <col min="1814" max="2060" width="9.140625" style="308"/>
    <col min="2061" max="2061" width="3.85546875" style="308" customWidth="1"/>
    <col min="2062" max="2062" width="47.85546875" style="308" customWidth="1"/>
    <col min="2063" max="2063" width="7.42578125" style="308" customWidth="1"/>
    <col min="2064" max="2068" width="9.140625" style="308"/>
    <col min="2069" max="2069" width="16.42578125" style="308" customWidth="1"/>
    <col min="2070" max="2316" width="9.140625" style="308"/>
    <col min="2317" max="2317" width="3.85546875" style="308" customWidth="1"/>
    <col min="2318" max="2318" width="47.85546875" style="308" customWidth="1"/>
    <col min="2319" max="2319" width="7.42578125" style="308" customWidth="1"/>
    <col min="2320" max="2324" width="9.140625" style="308"/>
    <col min="2325" max="2325" width="16.42578125" style="308" customWidth="1"/>
    <col min="2326" max="2572" width="9.140625" style="308"/>
    <col min="2573" max="2573" width="3.85546875" style="308" customWidth="1"/>
    <col min="2574" max="2574" width="47.85546875" style="308" customWidth="1"/>
    <col min="2575" max="2575" width="7.42578125" style="308" customWidth="1"/>
    <col min="2576" max="2580" width="9.140625" style="308"/>
    <col min="2581" max="2581" width="16.42578125" style="308" customWidth="1"/>
    <col min="2582" max="2828" width="9.140625" style="308"/>
    <col min="2829" max="2829" width="3.85546875" style="308" customWidth="1"/>
    <col min="2830" max="2830" width="47.85546875" style="308" customWidth="1"/>
    <col min="2831" max="2831" width="7.42578125" style="308" customWidth="1"/>
    <col min="2832" max="2836" width="9.140625" style="308"/>
    <col min="2837" max="2837" width="16.42578125" style="308" customWidth="1"/>
    <col min="2838" max="3084" width="9.140625" style="308"/>
    <col min="3085" max="3085" width="3.85546875" style="308" customWidth="1"/>
    <col min="3086" max="3086" width="47.85546875" style="308" customWidth="1"/>
    <col min="3087" max="3087" width="7.42578125" style="308" customWidth="1"/>
    <col min="3088" max="3092" width="9.140625" style="308"/>
    <col min="3093" max="3093" width="16.42578125" style="308" customWidth="1"/>
    <col min="3094" max="3340" width="9.140625" style="308"/>
    <col min="3341" max="3341" width="3.85546875" style="308" customWidth="1"/>
    <col min="3342" max="3342" width="47.85546875" style="308" customWidth="1"/>
    <col min="3343" max="3343" width="7.42578125" style="308" customWidth="1"/>
    <col min="3344" max="3348" width="9.140625" style="308"/>
    <col min="3349" max="3349" width="16.42578125" style="308" customWidth="1"/>
    <col min="3350" max="3596" width="9.140625" style="308"/>
    <col min="3597" max="3597" width="3.85546875" style="308" customWidth="1"/>
    <col min="3598" max="3598" width="47.85546875" style="308" customWidth="1"/>
    <col min="3599" max="3599" width="7.42578125" style="308" customWidth="1"/>
    <col min="3600" max="3604" width="9.140625" style="308"/>
    <col min="3605" max="3605" width="16.42578125" style="308" customWidth="1"/>
    <col min="3606" max="3852" width="9.140625" style="308"/>
    <col min="3853" max="3853" width="3.85546875" style="308" customWidth="1"/>
    <col min="3854" max="3854" width="47.85546875" style="308" customWidth="1"/>
    <col min="3855" max="3855" width="7.42578125" style="308" customWidth="1"/>
    <col min="3856" max="3860" width="9.140625" style="308"/>
    <col min="3861" max="3861" width="16.42578125" style="308" customWidth="1"/>
    <col min="3862" max="4108" width="9.140625" style="308"/>
    <col min="4109" max="4109" width="3.85546875" style="308" customWidth="1"/>
    <col min="4110" max="4110" width="47.85546875" style="308" customWidth="1"/>
    <col min="4111" max="4111" width="7.42578125" style="308" customWidth="1"/>
    <col min="4112" max="4116" width="9.140625" style="308"/>
    <col min="4117" max="4117" width="16.42578125" style="308" customWidth="1"/>
    <col min="4118" max="4364" width="9.140625" style="308"/>
    <col min="4365" max="4365" width="3.85546875" style="308" customWidth="1"/>
    <col min="4366" max="4366" width="47.85546875" style="308" customWidth="1"/>
    <col min="4367" max="4367" width="7.42578125" style="308" customWidth="1"/>
    <col min="4368" max="4372" width="9.140625" style="308"/>
    <col min="4373" max="4373" width="16.42578125" style="308" customWidth="1"/>
    <col min="4374" max="4620" width="9.140625" style="308"/>
    <col min="4621" max="4621" width="3.85546875" style="308" customWidth="1"/>
    <col min="4622" max="4622" width="47.85546875" style="308" customWidth="1"/>
    <col min="4623" max="4623" width="7.42578125" style="308" customWidth="1"/>
    <col min="4624" max="4628" width="9.140625" style="308"/>
    <col min="4629" max="4629" width="16.42578125" style="308" customWidth="1"/>
    <col min="4630" max="4876" width="9.140625" style="308"/>
    <col min="4877" max="4877" width="3.85546875" style="308" customWidth="1"/>
    <col min="4878" max="4878" width="47.85546875" style="308" customWidth="1"/>
    <col min="4879" max="4879" width="7.42578125" style="308" customWidth="1"/>
    <col min="4880" max="4884" width="9.140625" style="308"/>
    <col min="4885" max="4885" width="16.42578125" style="308" customWidth="1"/>
    <col min="4886" max="5132" width="9.140625" style="308"/>
    <col min="5133" max="5133" width="3.85546875" style="308" customWidth="1"/>
    <col min="5134" max="5134" width="47.85546875" style="308" customWidth="1"/>
    <col min="5135" max="5135" width="7.42578125" style="308" customWidth="1"/>
    <col min="5136" max="5140" width="9.140625" style="308"/>
    <col min="5141" max="5141" width="16.42578125" style="308" customWidth="1"/>
    <col min="5142" max="5388" width="9.140625" style="308"/>
    <col min="5389" max="5389" width="3.85546875" style="308" customWidth="1"/>
    <col min="5390" max="5390" width="47.85546875" style="308" customWidth="1"/>
    <col min="5391" max="5391" width="7.42578125" style="308" customWidth="1"/>
    <col min="5392" max="5396" width="9.140625" style="308"/>
    <col min="5397" max="5397" width="16.42578125" style="308" customWidth="1"/>
    <col min="5398" max="5644" width="9.140625" style="308"/>
    <col min="5645" max="5645" width="3.85546875" style="308" customWidth="1"/>
    <col min="5646" max="5646" width="47.85546875" style="308" customWidth="1"/>
    <col min="5647" max="5647" width="7.42578125" style="308" customWidth="1"/>
    <col min="5648" max="5652" width="9.140625" style="308"/>
    <col min="5653" max="5653" width="16.42578125" style="308" customWidth="1"/>
    <col min="5654" max="5900" width="9.140625" style="308"/>
    <col min="5901" max="5901" width="3.85546875" style="308" customWidth="1"/>
    <col min="5902" max="5902" width="47.85546875" style="308" customWidth="1"/>
    <col min="5903" max="5903" width="7.42578125" style="308" customWidth="1"/>
    <col min="5904" max="5908" width="9.140625" style="308"/>
    <col min="5909" max="5909" width="16.42578125" style="308" customWidth="1"/>
    <col min="5910" max="6156" width="9.140625" style="308"/>
    <col min="6157" max="6157" width="3.85546875" style="308" customWidth="1"/>
    <col min="6158" max="6158" width="47.85546875" style="308" customWidth="1"/>
    <col min="6159" max="6159" width="7.42578125" style="308" customWidth="1"/>
    <col min="6160" max="6164" width="9.140625" style="308"/>
    <col min="6165" max="6165" width="16.42578125" style="308" customWidth="1"/>
    <col min="6166" max="6412" width="9.140625" style="308"/>
    <col min="6413" max="6413" width="3.85546875" style="308" customWidth="1"/>
    <col min="6414" max="6414" width="47.85546875" style="308" customWidth="1"/>
    <col min="6415" max="6415" width="7.42578125" style="308" customWidth="1"/>
    <col min="6416" max="6420" width="9.140625" style="308"/>
    <col min="6421" max="6421" width="16.42578125" style="308" customWidth="1"/>
    <col min="6422" max="6668" width="9.140625" style="308"/>
    <col min="6669" max="6669" width="3.85546875" style="308" customWidth="1"/>
    <col min="6670" max="6670" width="47.85546875" style="308" customWidth="1"/>
    <col min="6671" max="6671" width="7.42578125" style="308" customWidth="1"/>
    <col min="6672" max="6676" width="9.140625" style="308"/>
    <col min="6677" max="6677" width="16.42578125" style="308" customWidth="1"/>
    <col min="6678" max="6924" width="9.140625" style="308"/>
    <col min="6925" max="6925" width="3.85546875" style="308" customWidth="1"/>
    <col min="6926" max="6926" width="47.85546875" style="308" customWidth="1"/>
    <col min="6927" max="6927" width="7.42578125" style="308" customWidth="1"/>
    <col min="6928" max="6932" width="9.140625" style="308"/>
    <col min="6933" max="6933" width="16.42578125" style="308" customWidth="1"/>
    <col min="6934" max="7180" width="9.140625" style="308"/>
    <col min="7181" max="7181" width="3.85546875" style="308" customWidth="1"/>
    <col min="7182" max="7182" width="47.85546875" style="308" customWidth="1"/>
    <col min="7183" max="7183" width="7.42578125" style="308" customWidth="1"/>
    <col min="7184" max="7188" width="9.140625" style="308"/>
    <col min="7189" max="7189" width="16.42578125" style="308" customWidth="1"/>
    <col min="7190" max="7436" width="9.140625" style="308"/>
    <col min="7437" max="7437" width="3.85546875" style="308" customWidth="1"/>
    <col min="7438" max="7438" width="47.85546875" style="308" customWidth="1"/>
    <col min="7439" max="7439" width="7.42578125" style="308" customWidth="1"/>
    <col min="7440" max="7444" width="9.140625" style="308"/>
    <col min="7445" max="7445" width="16.42578125" style="308" customWidth="1"/>
    <col min="7446" max="7692" width="9.140625" style="308"/>
    <col min="7693" max="7693" width="3.85546875" style="308" customWidth="1"/>
    <col min="7694" max="7694" width="47.85546875" style="308" customWidth="1"/>
    <col min="7695" max="7695" width="7.42578125" style="308" customWidth="1"/>
    <col min="7696" max="7700" width="9.140625" style="308"/>
    <col min="7701" max="7701" width="16.42578125" style="308" customWidth="1"/>
    <col min="7702" max="7948" width="9.140625" style="308"/>
    <col min="7949" max="7949" width="3.85546875" style="308" customWidth="1"/>
    <col min="7950" max="7950" width="47.85546875" style="308" customWidth="1"/>
    <col min="7951" max="7951" width="7.42578125" style="308" customWidth="1"/>
    <col min="7952" max="7956" width="9.140625" style="308"/>
    <col min="7957" max="7957" width="16.42578125" style="308" customWidth="1"/>
    <col min="7958" max="8204" width="9.140625" style="308"/>
    <col min="8205" max="8205" width="3.85546875" style="308" customWidth="1"/>
    <col min="8206" max="8206" width="47.85546875" style="308" customWidth="1"/>
    <col min="8207" max="8207" width="7.42578125" style="308" customWidth="1"/>
    <col min="8208" max="8212" width="9.140625" style="308"/>
    <col min="8213" max="8213" width="16.42578125" style="308" customWidth="1"/>
    <col min="8214" max="8460" width="9.140625" style="308"/>
    <col min="8461" max="8461" width="3.85546875" style="308" customWidth="1"/>
    <col min="8462" max="8462" width="47.85546875" style="308" customWidth="1"/>
    <col min="8463" max="8463" width="7.42578125" style="308" customWidth="1"/>
    <col min="8464" max="8468" width="9.140625" style="308"/>
    <col min="8469" max="8469" width="16.42578125" style="308" customWidth="1"/>
    <col min="8470" max="8716" width="9.140625" style="308"/>
    <col min="8717" max="8717" width="3.85546875" style="308" customWidth="1"/>
    <col min="8718" max="8718" width="47.85546875" style="308" customWidth="1"/>
    <col min="8719" max="8719" width="7.42578125" style="308" customWidth="1"/>
    <col min="8720" max="8724" width="9.140625" style="308"/>
    <col min="8725" max="8725" width="16.42578125" style="308" customWidth="1"/>
    <col min="8726" max="8972" width="9.140625" style="308"/>
    <col min="8973" max="8973" width="3.85546875" style="308" customWidth="1"/>
    <col min="8974" max="8974" width="47.85546875" style="308" customWidth="1"/>
    <col min="8975" max="8975" width="7.42578125" style="308" customWidth="1"/>
    <col min="8976" max="8980" width="9.140625" style="308"/>
    <col min="8981" max="8981" width="16.42578125" style="308" customWidth="1"/>
    <col min="8982" max="9228" width="9.140625" style="308"/>
    <col min="9229" max="9229" width="3.85546875" style="308" customWidth="1"/>
    <col min="9230" max="9230" width="47.85546875" style="308" customWidth="1"/>
    <col min="9231" max="9231" width="7.42578125" style="308" customWidth="1"/>
    <col min="9232" max="9236" width="9.140625" style="308"/>
    <col min="9237" max="9237" width="16.42578125" style="308" customWidth="1"/>
    <col min="9238" max="9484" width="9.140625" style="308"/>
    <col min="9485" max="9485" width="3.85546875" style="308" customWidth="1"/>
    <col min="9486" max="9486" width="47.85546875" style="308" customWidth="1"/>
    <col min="9487" max="9487" width="7.42578125" style="308" customWidth="1"/>
    <col min="9488" max="9492" width="9.140625" style="308"/>
    <col min="9493" max="9493" width="16.42578125" style="308" customWidth="1"/>
    <col min="9494" max="9740" width="9.140625" style="308"/>
    <col min="9741" max="9741" width="3.85546875" style="308" customWidth="1"/>
    <col min="9742" max="9742" width="47.85546875" style="308" customWidth="1"/>
    <col min="9743" max="9743" width="7.42578125" style="308" customWidth="1"/>
    <col min="9744" max="9748" width="9.140625" style="308"/>
    <col min="9749" max="9749" width="16.42578125" style="308" customWidth="1"/>
    <col min="9750" max="9996" width="9.140625" style="308"/>
    <col min="9997" max="9997" width="3.85546875" style="308" customWidth="1"/>
    <col min="9998" max="9998" width="47.85546875" style="308" customWidth="1"/>
    <col min="9999" max="9999" width="7.42578125" style="308" customWidth="1"/>
    <col min="10000" max="10004" width="9.140625" style="308"/>
    <col min="10005" max="10005" width="16.42578125" style="308" customWidth="1"/>
    <col min="10006" max="10252" width="9.140625" style="308"/>
    <col min="10253" max="10253" width="3.85546875" style="308" customWidth="1"/>
    <col min="10254" max="10254" width="47.85546875" style="308" customWidth="1"/>
    <col min="10255" max="10255" width="7.42578125" style="308" customWidth="1"/>
    <col min="10256" max="10260" width="9.140625" style="308"/>
    <col min="10261" max="10261" width="16.42578125" style="308" customWidth="1"/>
    <col min="10262" max="10508" width="9.140625" style="308"/>
    <col min="10509" max="10509" width="3.85546875" style="308" customWidth="1"/>
    <col min="10510" max="10510" width="47.85546875" style="308" customWidth="1"/>
    <col min="10511" max="10511" width="7.42578125" style="308" customWidth="1"/>
    <col min="10512" max="10516" width="9.140625" style="308"/>
    <col min="10517" max="10517" width="16.42578125" style="308" customWidth="1"/>
    <col min="10518" max="10764" width="9.140625" style="308"/>
    <col min="10765" max="10765" width="3.85546875" style="308" customWidth="1"/>
    <col min="10766" max="10766" width="47.85546875" style="308" customWidth="1"/>
    <col min="10767" max="10767" width="7.42578125" style="308" customWidth="1"/>
    <col min="10768" max="10772" width="9.140625" style="308"/>
    <col min="10773" max="10773" width="16.42578125" style="308" customWidth="1"/>
    <col min="10774" max="11020" width="9.140625" style="308"/>
    <col min="11021" max="11021" width="3.85546875" style="308" customWidth="1"/>
    <col min="11022" max="11022" width="47.85546875" style="308" customWidth="1"/>
    <col min="11023" max="11023" width="7.42578125" style="308" customWidth="1"/>
    <col min="11024" max="11028" width="9.140625" style="308"/>
    <col min="11029" max="11029" width="16.42578125" style="308" customWidth="1"/>
    <col min="11030" max="11276" width="9.140625" style="308"/>
    <col min="11277" max="11277" width="3.85546875" style="308" customWidth="1"/>
    <col min="11278" max="11278" width="47.85546875" style="308" customWidth="1"/>
    <col min="11279" max="11279" width="7.42578125" style="308" customWidth="1"/>
    <col min="11280" max="11284" width="9.140625" style="308"/>
    <col min="11285" max="11285" width="16.42578125" style="308" customWidth="1"/>
    <col min="11286" max="11532" width="9.140625" style="308"/>
    <col min="11533" max="11533" width="3.85546875" style="308" customWidth="1"/>
    <col min="11534" max="11534" width="47.85546875" style="308" customWidth="1"/>
    <col min="11535" max="11535" width="7.42578125" style="308" customWidth="1"/>
    <col min="11536" max="11540" width="9.140625" style="308"/>
    <col min="11541" max="11541" width="16.42578125" style="308" customWidth="1"/>
    <col min="11542" max="11788" width="9.140625" style="308"/>
    <col min="11789" max="11789" width="3.85546875" style="308" customWidth="1"/>
    <col min="11790" max="11790" width="47.85546875" style="308" customWidth="1"/>
    <col min="11791" max="11791" width="7.42578125" style="308" customWidth="1"/>
    <col min="11792" max="11796" width="9.140625" style="308"/>
    <col min="11797" max="11797" width="16.42578125" style="308" customWidth="1"/>
    <col min="11798" max="12044" width="9.140625" style="308"/>
    <col min="12045" max="12045" width="3.85546875" style="308" customWidth="1"/>
    <col min="12046" max="12046" width="47.85546875" style="308" customWidth="1"/>
    <col min="12047" max="12047" width="7.42578125" style="308" customWidth="1"/>
    <col min="12048" max="12052" width="9.140625" style="308"/>
    <col min="12053" max="12053" width="16.42578125" style="308" customWidth="1"/>
    <col min="12054" max="12300" width="9.140625" style="308"/>
    <col min="12301" max="12301" width="3.85546875" style="308" customWidth="1"/>
    <col min="12302" max="12302" width="47.85546875" style="308" customWidth="1"/>
    <col min="12303" max="12303" width="7.42578125" style="308" customWidth="1"/>
    <col min="12304" max="12308" width="9.140625" style="308"/>
    <col min="12309" max="12309" width="16.42578125" style="308" customWidth="1"/>
    <col min="12310" max="12556" width="9.140625" style="308"/>
    <col min="12557" max="12557" width="3.85546875" style="308" customWidth="1"/>
    <col min="12558" max="12558" width="47.85546875" style="308" customWidth="1"/>
    <col min="12559" max="12559" width="7.42578125" style="308" customWidth="1"/>
    <col min="12560" max="12564" width="9.140625" style="308"/>
    <col min="12565" max="12565" width="16.42578125" style="308" customWidth="1"/>
    <col min="12566" max="12812" width="9.140625" style="308"/>
    <col min="12813" max="12813" width="3.85546875" style="308" customWidth="1"/>
    <col min="12814" max="12814" width="47.85546875" style="308" customWidth="1"/>
    <col min="12815" max="12815" width="7.42578125" style="308" customWidth="1"/>
    <col min="12816" max="12820" width="9.140625" style="308"/>
    <col min="12821" max="12821" width="16.42578125" style="308" customWidth="1"/>
    <col min="12822" max="13068" width="9.140625" style="308"/>
    <col min="13069" max="13069" width="3.85546875" style="308" customWidth="1"/>
    <col min="13070" max="13070" width="47.85546875" style="308" customWidth="1"/>
    <col min="13071" max="13071" width="7.42578125" style="308" customWidth="1"/>
    <col min="13072" max="13076" width="9.140625" style="308"/>
    <col min="13077" max="13077" width="16.42578125" style="308" customWidth="1"/>
    <col min="13078" max="13324" width="9.140625" style="308"/>
    <col min="13325" max="13325" width="3.85546875" style="308" customWidth="1"/>
    <col min="13326" max="13326" width="47.85546875" style="308" customWidth="1"/>
    <col min="13327" max="13327" width="7.42578125" style="308" customWidth="1"/>
    <col min="13328" max="13332" width="9.140625" style="308"/>
    <col min="13333" max="13333" width="16.42578125" style="308" customWidth="1"/>
    <col min="13334" max="13580" width="9.140625" style="308"/>
    <col min="13581" max="13581" width="3.85546875" style="308" customWidth="1"/>
    <col min="13582" max="13582" width="47.85546875" style="308" customWidth="1"/>
    <col min="13583" max="13583" width="7.42578125" style="308" customWidth="1"/>
    <col min="13584" max="13588" width="9.140625" style="308"/>
    <col min="13589" max="13589" width="16.42578125" style="308" customWidth="1"/>
    <col min="13590" max="13836" width="9.140625" style="308"/>
    <col min="13837" max="13837" width="3.85546875" style="308" customWidth="1"/>
    <col min="13838" max="13838" width="47.85546875" style="308" customWidth="1"/>
    <col min="13839" max="13839" width="7.42578125" style="308" customWidth="1"/>
    <col min="13840" max="13844" width="9.140625" style="308"/>
    <col min="13845" max="13845" width="16.42578125" style="308" customWidth="1"/>
    <col min="13846" max="14092" width="9.140625" style="308"/>
    <col min="14093" max="14093" width="3.85546875" style="308" customWidth="1"/>
    <col min="14094" max="14094" width="47.85546875" style="308" customWidth="1"/>
    <col min="14095" max="14095" width="7.42578125" style="308" customWidth="1"/>
    <col min="14096" max="14100" width="9.140625" style="308"/>
    <col min="14101" max="14101" width="16.42578125" style="308" customWidth="1"/>
    <col min="14102" max="14348" width="9.140625" style="308"/>
    <col min="14349" max="14349" width="3.85546875" style="308" customWidth="1"/>
    <col min="14350" max="14350" width="47.85546875" style="308" customWidth="1"/>
    <col min="14351" max="14351" width="7.42578125" style="308" customWidth="1"/>
    <col min="14352" max="14356" width="9.140625" style="308"/>
    <col min="14357" max="14357" width="16.42578125" style="308" customWidth="1"/>
    <col min="14358" max="14604" width="9.140625" style="308"/>
    <col min="14605" max="14605" width="3.85546875" style="308" customWidth="1"/>
    <col min="14606" max="14606" width="47.85546875" style="308" customWidth="1"/>
    <col min="14607" max="14607" width="7.42578125" style="308" customWidth="1"/>
    <col min="14608" max="14612" width="9.140625" style="308"/>
    <col min="14613" max="14613" width="16.42578125" style="308" customWidth="1"/>
    <col min="14614" max="14860" width="9.140625" style="308"/>
    <col min="14861" max="14861" width="3.85546875" style="308" customWidth="1"/>
    <col min="14862" max="14862" width="47.85546875" style="308" customWidth="1"/>
    <col min="14863" max="14863" width="7.42578125" style="308" customWidth="1"/>
    <col min="14864" max="14868" width="9.140625" style="308"/>
    <col min="14869" max="14869" width="16.42578125" style="308" customWidth="1"/>
    <col min="14870" max="15116" width="9.140625" style="308"/>
    <col min="15117" max="15117" width="3.85546875" style="308" customWidth="1"/>
    <col min="15118" max="15118" width="47.85546875" style="308" customWidth="1"/>
    <col min="15119" max="15119" width="7.42578125" style="308" customWidth="1"/>
    <col min="15120" max="15124" width="9.140625" style="308"/>
    <col min="15125" max="15125" width="16.42578125" style="308" customWidth="1"/>
    <col min="15126" max="15372" width="9.140625" style="308"/>
    <col min="15373" max="15373" width="3.85546875" style="308" customWidth="1"/>
    <col min="15374" max="15374" width="47.85546875" style="308" customWidth="1"/>
    <col min="15375" max="15375" width="7.42578125" style="308" customWidth="1"/>
    <col min="15376" max="15380" width="9.140625" style="308"/>
    <col min="15381" max="15381" width="16.42578125" style="308" customWidth="1"/>
    <col min="15382" max="15628" width="9.140625" style="308"/>
    <col min="15629" max="15629" width="3.85546875" style="308" customWidth="1"/>
    <col min="15630" max="15630" width="47.85546875" style="308" customWidth="1"/>
    <col min="15631" max="15631" width="7.42578125" style="308" customWidth="1"/>
    <col min="15632" max="15636" width="9.140625" style="308"/>
    <col min="15637" max="15637" width="16.42578125" style="308" customWidth="1"/>
    <col min="15638" max="15884" width="9.140625" style="308"/>
    <col min="15885" max="15885" width="3.85546875" style="308" customWidth="1"/>
    <col min="15886" max="15886" width="47.85546875" style="308" customWidth="1"/>
    <col min="15887" max="15887" width="7.42578125" style="308" customWidth="1"/>
    <col min="15888" max="15892" width="9.140625" style="308"/>
    <col min="15893" max="15893" width="16.42578125" style="308" customWidth="1"/>
    <col min="15894" max="16140" width="9.140625" style="308"/>
    <col min="16141" max="16141" width="3.85546875" style="308" customWidth="1"/>
    <col min="16142" max="16142" width="47.85546875" style="308" customWidth="1"/>
    <col min="16143" max="16143" width="7.42578125" style="308" customWidth="1"/>
    <col min="16144" max="16148" width="9.140625" style="308"/>
    <col min="16149" max="16149" width="16.42578125" style="308" customWidth="1"/>
    <col min="16150" max="16384" width="9.140625" style="308"/>
  </cols>
  <sheetData>
    <row r="1" spans="1:34" ht="22.5" customHeight="1" thickBot="1">
      <c r="B1" s="470" t="s">
        <v>13</v>
      </c>
      <c r="C1" s="307"/>
      <c r="D1" s="307"/>
      <c r="E1" s="307"/>
      <c r="F1" s="307"/>
      <c r="G1" s="307"/>
      <c r="H1" s="307"/>
      <c r="I1" s="307"/>
      <c r="J1" s="307"/>
      <c r="K1" s="307"/>
      <c r="L1" s="307"/>
      <c r="M1" s="307"/>
      <c r="N1" s="307"/>
      <c r="O1" s="307"/>
      <c r="P1" s="307"/>
      <c r="Q1" s="307"/>
      <c r="R1" s="307"/>
      <c r="S1" s="307"/>
      <c r="T1" s="307"/>
      <c r="U1" s="307"/>
      <c r="V1" s="307"/>
      <c r="W1" s="307"/>
      <c r="X1" s="328"/>
    </row>
    <row r="2" spans="1:34" ht="16.5" customHeight="1">
      <c r="A2" s="307"/>
      <c r="B2" s="307"/>
      <c r="C2" s="307"/>
      <c r="D2" s="307"/>
      <c r="E2" s="307"/>
      <c r="F2" s="307"/>
      <c r="G2" s="307"/>
      <c r="H2" s="307"/>
      <c r="I2" s="307"/>
      <c r="J2" s="307"/>
      <c r="K2" s="307"/>
      <c r="L2" s="307"/>
      <c r="M2" s="307"/>
      <c r="N2" s="307"/>
      <c r="O2" s="307"/>
      <c r="P2" s="307"/>
      <c r="Q2" s="307"/>
      <c r="R2" s="307"/>
      <c r="S2" s="307"/>
      <c r="T2" s="307"/>
      <c r="U2" s="307"/>
      <c r="V2" s="307"/>
      <c r="W2" s="307"/>
      <c r="X2" s="328"/>
      <c r="Z2" s="307"/>
      <c r="AA2" s="307"/>
      <c r="AB2" s="307"/>
      <c r="AC2" s="307"/>
      <c r="AD2" s="307"/>
      <c r="AE2" s="307"/>
      <c r="AF2" s="307"/>
      <c r="AG2" s="307"/>
      <c r="AH2" s="307"/>
    </row>
    <row r="3" spans="1:34" ht="21.75" customHeight="1">
      <c r="A3" s="307"/>
      <c r="B3" s="309" t="s">
        <v>274</v>
      </c>
      <c r="C3" s="310"/>
      <c r="D3" s="310"/>
      <c r="E3" s="311"/>
      <c r="F3" s="311"/>
      <c r="G3" s="311"/>
      <c r="H3" s="310"/>
      <c r="I3" s="310"/>
      <c r="J3" s="310"/>
      <c r="K3" s="310"/>
      <c r="L3" s="310"/>
      <c r="M3" s="310"/>
      <c r="N3" s="310"/>
      <c r="O3" s="310"/>
      <c r="P3" s="310"/>
      <c r="Q3" s="310"/>
      <c r="R3" s="310"/>
      <c r="S3" s="310"/>
      <c r="T3" s="310"/>
      <c r="U3" s="310"/>
      <c r="V3" s="310"/>
      <c r="W3" s="307"/>
      <c r="X3" s="328"/>
      <c r="Z3" s="307"/>
      <c r="AA3" s="307"/>
      <c r="AB3" s="307"/>
      <c r="AC3" s="307"/>
      <c r="AD3" s="307"/>
      <c r="AE3" s="307"/>
      <c r="AF3" s="307"/>
      <c r="AG3" s="307"/>
      <c r="AH3" s="307"/>
    </row>
    <row r="4" spans="1:34" ht="21" customHeight="1">
      <c r="A4" s="307"/>
      <c r="B4" s="312"/>
      <c r="C4" s="701"/>
      <c r="D4" s="694">
        <v>2025</v>
      </c>
      <c r="E4" s="314">
        <v>2024</v>
      </c>
      <c r="F4" s="314">
        <v>2023</v>
      </c>
      <c r="G4" s="314">
        <v>2022</v>
      </c>
      <c r="H4" s="314">
        <v>2021</v>
      </c>
      <c r="I4" s="314">
        <v>2020</v>
      </c>
      <c r="J4" s="314">
        <v>2019</v>
      </c>
      <c r="K4" s="314">
        <v>2018</v>
      </c>
      <c r="L4" s="314">
        <v>2017</v>
      </c>
      <c r="M4" s="314">
        <v>2016</v>
      </c>
      <c r="N4" s="314">
        <v>2015</v>
      </c>
      <c r="O4" s="314">
        <v>2014</v>
      </c>
      <c r="P4" s="314">
        <v>2013</v>
      </c>
      <c r="Q4" s="315">
        <v>2012</v>
      </c>
      <c r="R4" s="316">
        <v>2011</v>
      </c>
      <c r="S4" s="316">
        <v>2010</v>
      </c>
      <c r="T4" s="316">
        <v>2009</v>
      </c>
      <c r="U4" s="317">
        <v>2008</v>
      </c>
      <c r="V4" s="315" t="s">
        <v>275</v>
      </c>
      <c r="W4" s="307"/>
      <c r="X4" s="328"/>
      <c r="Y4" s="318"/>
      <c r="Z4" s="319"/>
      <c r="AA4" s="319"/>
      <c r="AB4" s="307"/>
      <c r="AC4" s="307"/>
      <c r="AD4" s="307"/>
    </row>
    <row r="5" spans="1:34" ht="13.35" customHeight="1">
      <c r="A5" s="307"/>
      <c r="B5" s="320" t="s">
        <v>276</v>
      </c>
      <c r="C5" s="702" t="s">
        <v>75</v>
      </c>
      <c r="D5" s="695" t="s">
        <v>277</v>
      </c>
      <c r="E5" s="447">
        <v>137598.39999999999</v>
      </c>
      <c r="F5" s="447">
        <v>130140.5</v>
      </c>
      <c r="G5" s="321">
        <v>123341.7</v>
      </c>
      <c r="H5" s="321">
        <v>119780.8</v>
      </c>
      <c r="I5" s="321">
        <v>119108.8</v>
      </c>
      <c r="J5" s="321">
        <v>119299.2</v>
      </c>
      <c r="K5" s="321">
        <v>118116.9</v>
      </c>
      <c r="L5" s="321">
        <v>117144.3</v>
      </c>
      <c r="M5" s="321">
        <v>117080.8</v>
      </c>
      <c r="N5" s="321">
        <v>120032</v>
      </c>
      <c r="O5" s="321">
        <v>125519</v>
      </c>
      <c r="P5" s="321">
        <v>128403</v>
      </c>
      <c r="Q5" s="322">
        <v>128134.1</v>
      </c>
      <c r="R5" s="321">
        <v>122302.2</v>
      </c>
      <c r="S5" s="321">
        <v>110289.9</v>
      </c>
      <c r="T5" s="321">
        <v>105186</v>
      </c>
      <c r="U5" s="323">
        <v>102339.1</v>
      </c>
      <c r="V5" s="472" t="s">
        <v>278</v>
      </c>
      <c r="W5" s="307"/>
      <c r="X5" s="328"/>
      <c r="Y5" s="318"/>
      <c r="Z5" s="319"/>
      <c r="AA5" s="319"/>
      <c r="AB5" s="307"/>
      <c r="AC5" s="307"/>
      <c r="AD5" s="307"/>
    </row>
    <row r="6" spans="1:34" s="327" customFormat="1" ht="13.35" customHeight="1">
      <c r="A6" s="324"/>
      <c r="B6" s="320" t="s">
        <v>279</v>
      </c>
      <c r="C6" s="702" t="s">
        <v>87</v>
      </c>
      <c r="D6" s="695">
        <v>311324</v>
      </c>
      <c r="E6" s="447">
        <v>311914</v>
      </c>
      <c r="F6" s="447">
        <v>306090</v>
      </c>
      <c r="G6" s="321">
        <v>315008</v>
      </c>
      <c r="H6" s="321">
        <v>319919</v>
      </c>
      <c r="I6" s="321">
        <v>301180</v>
      </c>
      <c r="J6" s="321">
        <v>319622</v>
      </c>
      <c r="K6" s="321">
        <v>321431</v>
      </c>
      <c r="L6" s="321">
        <v>320548</v>
      </c>
      <c r="M6" s="321">
        <v>314261</v>
      </c>
      <c r="N6" s="321">
        <v>315234</v>
      </c>
      <c r="O6" s="321">
        <v>310535</v>
      </c>
      <c r="P6" s="321">
        <v>318475</v>
      </c>
      <c r="Q6" s="322">
        <v>328220</v>
      </c>
      <c r="R6" s="325">
        <v>334640</v>
      </c>
      <c r="S6" s="325">
        <v>330455</v>
      </c>
      <c r="T6" s="325">
        <v>320268</v>
      </c>
      <c r="U6" s="326">
        <v>339481</v>
      </c>
      <c r="V6" s="839" t="s">
        <v>280</v>
      </c>
      <c r="W6" s="307"/>
      <c r="X6" s="328"/>
      <c r="Y6" s="307"/>
      <c r="Z6" s="307"/>
      <c r="AA6" s="307"/>
      <c r="AB6" s="324"/>
      <c r="AC6" s="324"/>
      <c r="AD6" s="324"/>
    </row>
    <row r="7" spans="1:34" ht="13.35" customHeight="1">
      <c r="A7" s="307"/>
      <c r="B7" s="320" t="s">
        <v>281</v>
      </c>
      <c r="C7" s="702" t="s">
        <v>87</v>
      </c>
      <c r="D7" s="695">
        <v>268420</v>
      </c>
      <c r="E7" s="447">
        <v>263229</v>
      </c>
      <c r="F7" s="447">
        <v>257023</v>
      </c>
      <c r="G7" s="321">
        <v>276373</v>
      </c>
      <c r="H7" s="321">
        <v>280045</v>
      </c>
      <c r="I7" s="321">
        <v>271648</v>
      </c>
      <c r="J7" s="321">
        <v>283846</v>
      </c>
      <c r="K7" s="321">
        <v>279845</v>
      </c>
      <c r="L7" s="321">
        <v>285265</v>
      </c>
      <c r="M7" s="321">
        <v>277235</v>
      </c>
      <c r="N7" s="321">
        <v>270703</v>
      </c>
      <c r="O7" s="321">
        <v>269148</v>
      </c>
      <c r="P7" s="321">
        <v>278832</v>
      </c>
      <c r="Q7" s="322">
        <v>287806</v>
      </c>
      <c r="R7" s="325">
        <v>291446</v>
      </c>
      <c r="S7" s="325">
        <v>290748</v>
      </c>
      <c r="T7" s="325">
        <v>281107</v>
      </c>
      <c r="U7" s="326">
        <v>307065</v>
      </c>
      <c r="V7" s="839"/>
      <c r="W7" s="307"/>
      <c r="X7" s="328"/>
      <c r="Y7" s="328"/>
      <c r="Z7" s="328"/>
      <c r="AA7" s="328"/>
      <c r="AB7" s="307"/>
      <c r="AC7" s="307"/>
      <c r="AD7" s="307"/>
    </row>
    <row r="8" spans="1:34" ht="13.35" customHeight="1">
      <c r="A8" s="307"/>
      <c r="B8" s="329" t="s">
        <v>282</v>
      </c>
      <c r="C8" s="702"/>
      <c r="D8" s="695"/>
      <c r="E8" s="447"/>
      <c r="F8" s="447"/>
      <c r="G8" s="321"/>
      <c r="H8" s="321"/>
      <c r="I8" s="321"/>
      <c r="J8" s="321"/>
      <c r="K8" s="321"/>
      <c r="L8" s="321"/>
      <c r="M8" s="321"/>
      <c r="N8" s="321"/>
      <c r="O8" s="321"/>
      <c r="P8" s="321"/>
      <c r="Q8" s="322"/>
      <c r="R8" s="325"/>
      <c r="S8" s="325"/>
      <c r="T8" s="325"/>
      <c r="U8" s="326"/>
      <c r="V8" s="839"/>
      <c r="W8" s="307"/>
      <c r="X8" s="328"/>
      <c r="Y8" s="328"/>
      <c r="Z8" s="328"/>
      <c r="AA8" s="328"/>
      <c r="AB8" s="307"/>
      <c r="AC8" s="307"/>
      <c r="AD8" s="307"/>
    </row>
    <row r="9" spans="1:34" ht="15" customHeight="1">
      <c r="A9" s="307"/>
      <c r="B9" s="330" t="s">
        <v>283</v>
      </c>
      <c r="C9" s="702" t="s">
        <v>87</v>
      </c>
      <c r="D9" s="696">
        <v>153056</v>
      </c>
      <c r="E9" s="448">
        <v>146361</v>
      </c>
      <c r="F9" s="448">
        <v>157934</v>
      </c>
      <c r="G9" s="331">
        <v>191276</v>
      </c>
      <c r="H9" s="331">
        <v>182234</v>
      </c>
      <c r="I9" s="331">
        <v>173888</v>
      </c>
      <c r="J9" s="331">
        <v>187317</v>
      </c>
      <c r="K9" s="331">
        <v>184338</v>
      </c>
      <c r="L9" s="331">
        <v>200305</v>
      </c>
      <c r="M9" s="331">
        <v>190771</v>
      </c>
      <c r="N9" s="331">
        <v>180871</v>
      </c>
      <c r="O9" s="331">
        <v>167080</v>
      </c>
      <c r="P9" s="331">
        <v>183404</v>
      </c>
      <c r="Q9" s="332">
        <v>207329</v>
      </c>
      <c r="R9" s="333">
        <v>218486</v>
      </c>
      <c r="S9" s="333">
        <v>220984</v>
      </c>
      <c r="T9" s="333">
        <v>216087</v>
      </c>
      <c r="U9" s="334">
        <v>250149</v>
      </c>
      <c r="V9" s="839"/>
      <c r="W9" s="307"/>
      <c r="X9" s="328"/>
      <c r="Y9" s="328"/>
      <c r="Z9" s="328"/>
      <c r="AA9" s="328"/>
      <c r="AB9" s="307"/>
      <c r="AC9" s="307"/>
      <c r="AD9" s="307"/>
    </row>
    <row r="10" spans="1:34" ht="13.35" customHeight="1">
      <c r="A10" s="307"/>
      <c r="B10" s="330" t="s">
        <v>284</v>
      </c>
      <c r="C10" s="702" t="s">
        <v>87</v>
      </c>
      <c r="D10" s="696">
        <v>41365</v>
      </c>
      <c r="E10" s="448">
        <v>52477</v>
      </c>
      <c r="F10" s="448">
        <v>38244</v>
      </c>
      <c r="G10" s="331">
        <v>28094</v>
      </c>
      <c r="H10" s="331">
        <v>44878</v>
      </c>
      <c r="I10" s="331">
        <v>48952</v>
      </c>
      <c r="J10" s="331">
        <v>47590</v>
      </c>
      <c r="K10" s="331">
        <v>49928</v>
      </c>
      <c r="L10" s="331">
        <v>37557</v>
      </c>
      <c r="M10" s="331">
        <v>43785</v>
      </c>
      <c r="N10" s="331">
        <v>44751</v>
      </c>
      <c r="O10" s="331">
        <v>59575</v>
      </c>
      <c r="P10" s="331">
        <v>54068</v>
      </c>
      <c r="Q10" s="332">
        <v>43260</v>
      </c>
      <c r="R10" s="333">
        <v>47202</v>
      </c>
      <c r="S10" s="333">
        <v>53795</v>
      </c>
      <c r="T10" s="333">
        <v>52843</v>
      </c>
      <c r="U10" s="334">
        <v>46673</v>
      </c>
      <c r="V10" s="839"/>
      <c r="W10" s="307"/>
      <c r="X10" s="328"/>
      <c r="Y10" s="328"/>
      <c r="Z10" s="328"/>
      <c r="AA10" s="328"/>
      <c r="AB10" s="307"/>
      <c r="AC10" s="307"/>
      <c r="AD10" s="307"/>
    </row>
    <row r="11" spans="1:34" ht="13.35" customHeight="1">
      <c r="A11" s="307"/>
      <c r="B11" s="330" t="s">
        <v>285</v>
      </c>
      <c r="C11" s="702" t="s">
        <v>87</v>
      </c>
      <c r="D11" s="696">
        <v>21363</v>
      </c>
      <c r="E11" s="448">
        <v>22088</v>
      </c>
      <c r="F11" s="448">
        <v>23374</v>
      </c>
      <c r="G11" s="331">
        <v>20304</v>
      </c>
      <c r="H11" s="331">
        <v>20724</v>
      </c>
      <c r="I11" s="331">
        <v>18609</v>
      </c>
      <c r="J11" s="331">
        <v>20034</v>
      </c>
      <c r="K11" s="331">
        <v>17557</v>
      </c>
      <c r="L11" s="331">
        <v>17565</v>
      </c>
      <c r="M11" s="331">
        <v>17523</v>
      </c>
      <c r="N11" s="331">
        <v>14589</v>
      </c>
      <c r="O11" s="331">
        <v>15089</v>
      </c>
      <c r="P11" s="331">
        <v>14812</v>
      </c>
      <c r="Q11" s="332">
        <v>13333</v>
      </c>
      <c r="R11" s="333">
        <v>9775</v>
      </c>
      <c r="S11" s="333">
        <v>9048</v>
      </c>
      <c r="T11" s="333">
        <v>6485</v>
      </c>
      <c r="U11" s="334">
        <v>4852</v>
      </c>
      <c r="V11" s="839"/>
      <c r="W11" s="307"/>
      <c r="X11" s="328"/>
      <c r="Y11" s="328"/>
      <c r="Z11" s="328"/>
      <c r="AA11" s="328"/>
      <c r="AB11" s="307"/>
      <c r="AC11" s="307"/>
      <c r="AD11" s="307"/>
    </row>
    <row r="12" spans="1:34" ht="13.35" customHeight="1">
      <c r="A12" s="307"/>
      <c r="B12" s="330" t="s">
        <v>286</v>
      </c>
      <c r="C12" s="702" t="s">
        <v>87</v>
      </c>
      <c r="D12" s="696">
        <v>44290</v>
      </c>
      <c r="E12" s="448">
        <v>35398</v>
      </c>
      <c r="F12" s="448">
        <v>30595</v>
      </c>
      <c r="G12" s="331">
        <v>27674</v>
      </c>
      <c r="H12" s="331">
        <v>24633</v>
      </c>
      <c r="I12" s="331">
        <v>24552</v>
      </c>
      <c r="J12" s="331">
        <v>23320</v>
      </c>
      <c r="K12" s="331">
        <v>22266</v>
      </c>
      <c r="L12" s="331">
        <v>24017</v>
      </c>
      <c r="M12" s="331">
        <v>21757</v>
      </c>
      <c r="N12" s="331">
        <v>24676</v>
      </c>
      <c r="O12" s="331">
        <v>21838</v>
      </c>
      <c r="P12" s="331">
        <v>21229</v>
      </c>
      <c r="Q12" s="332">
        <v>18633</v>
      </c>
      <c r="R12" s="333">
        <v>10668</v>
      </c>
      <c r="S12" s="333">
        <v>1874</v>
      </c>
      <c r="T12" s="333">
        <v>676</v>
      </c>
      <c r="U12" s="334">
        <v>193</v>
      </c>
      <c r="V12" s="839"/>
      <c r="W12" s="307"/>
      <c r="Z12" s="307"/>
      <c r="AA12" s="307"/>
      <c r="AB12" s="307"/>
      <c r="AC12" s="307"/>
      <c r="AD12" s="307"/>
    </row>
    <row r="13" spans="1:34" ht="21" customHeight="1">
      <c r="A13" s="307"/>
      <c r="B13" s="320" t="s">
        <v>287</v>
      </c>
      <c r="C13" s="702" t="s">
        <v>87</v>
      </c>
      <c r="D13" s="695">
        <v>46889</v>
      </c>
      <c r="E13" s="447">
        <v>51000</v>
      </c>
      <c r="F13" s="447">
        <v>51252</v>
      </c>
      <c r="G13" s="321">
        <v>42987</v>
      </c>
      <c r="H13" s="321">
        <v>42790</v>
      </c>
      <c r="I13" s="321">
        <v>32200</v>
      </c>
      <c r="J13" s="321">
        <v>38141</v>
      </c>
      <c r="K13" s="321">
        <v>43899</v>
      </c>
      <c r="L13" s="321">
        <v>37761</v>
      </c>
      <c r="M13" s="321">
        <v>43181</v>
      </c>
      <c r="N13" s="321">
        <v>50848</v>
      </c>
      <c r="O13" s="321">
        <v>46747</v>
      </c>
      <c r="P13" s="321">
        <v>42138</v>
      </c>
      <c r="Q13" s="322">
        <v>43103</v>
      </c>
      <c r="R13" s="325">
        <v>45733</v>
      </c>
      <c r="S13" s="325">
        <v>44160</v>
      </c>
      <c r="T13" s="325">
        <v>44959</v>
      </c>
      <c r="U13" s="326">
        <v>40034</v>
      </c>
      <c r="V13" s="839"/>
      <c r="W13" s="307"/>
      <c r="X13" s="335"/>
      <c r="Z13" s="307"/>
      <c r="AA13" s="307"/>
      <c r="AB13" s="307"/>
      <c r="AC13" s="307"/>
      <c r="AD13" s="307"/>
    </row>
    <row r="14" spans="1:34" ht="13.35" customHeight="1">
      <c r="A14" s="307"/>
      <c r="B14" s="320" t="s">
        <v>288</v>
      </c>
      <c r="C14" s="702" t="s">
        <v>289</v>
      </c>
      <c r="D14" s="697">
        <v>55.54</v>
      </c>
      <c r="E14" s="449">
        <v>57.51</v>
      </c>
      <c r="F14" s="449">
        <v>58.53</v>
      </c>
      <c r="G14" s="336">
        <v>57.78</v>
      </c>
      <c r="H14" s="336">
        <v>56.07</v>
      </c>
      <c r="I14" s="336">
        <v>55.43</v>
      </c>
      <c r="J14" s="336">
        <v>59.76</v>
      </c>
      <c r="K14" s="336">
        <v>57.6</v>
      </c>
      <c r="L14" s="336">
        <v>56.582999999999998</v>
      </c>
      <c r="M14" s="336">
        <v>53.567999999999998</v>
      </c>
      <c r="N14" s="336">
        <v>52.354999999999997</v>
      </c>
      <c r="O14" s="336">
        <v>51.55</v>
      </c>
      <c r="P14" s="336">
        <v>53.942</v>
      </c>
      <c r="Q14" s="337">
        <v>53.045000000000002</v>
      </c>
      <c r="R14" s="338">
        <v>56.473999999999997</v>
      </c>
      <c r="S14" s="338">
        <v>56.424999999999997</v>
      </c>
      <c r="T14" s="338">
        <v>51.164000000000001</v>
      </c>
      <c r="U14" s="339">
        <v>53.194000000000003</v>
      </c>
      <c r="V14" s="473" t="s">
        <v>290</v>
      </c>
      <c r="W14" s="307"/>
      <c r="Z14" s="307"/>
      <c r="AA14" s="307"/>
      <c r="AB14" s="307"/>
      <c r="AC14" s="307"/>
      <c r="AD14" s="307"/>
    </row>
    <row r="15" spans="1:34" s="344" customFormat="1" ht="19.5" customHeight="1">
      <c r="A15" s="328"/>
      <c r="B15" s="340" t="s">
        <v>291</v>
      </c>
      <c r="C15" s="702" t="s">
        <v>292</v>
      </c>
      <c r="D15" s="698">
        <v>64.62</v>
      </c>
      <c r="E15" s="342">
        <v>62.04</v>
      </c>
      <c r="F15" s="342">
        <v>63.75</v>
      </c>
      <c r="G15" s="341">
        <v>72.61</v>
      </c>
      <c r="H15" s="341">
        <v>77.22</v>
      </c>
      <c r="I15" s="341">
        <v>70.900000000000006</v>
      </c>
      <c r="J15" s="341">
        <v>73.97</v>
      </c>
      <c r="K15" s="341">
        <v>72.39</v>
      </c>
      <c r="L15" s="341">
        <v>74.819999999999993</v>
      </c>
      <c r="M15" s="341">
        <v>70.44</v>
      </c>
      <c r="N15" s="341">
        <v>66.94</v>
      </c>
      <c r="O15" s="341">
        <v>61.39</v>
      </c>
      <c r="P15" s="341">
        <v>69.48</v>
      </c>
      <c r="Q15" s="342">
        <v>74.27</v>
      </c>
      <c r="R15" s="342">
        <v>77.41</v>
      </c>
      <c r="S15" s="341">
        <v>82.67</v>
      </c>
      <c r="T15" s="341">
        <v>77.680000000000007</v>
      </c>
      <c r="U15" s="343">
        <v>84.52</v>
      </c>
      <c r="V15" s="840" t="s">
        <v>493</v>
      </c>
      <c r="W15" s="307"/>
      <c r="X15" s="307"/>
      <c r="Y15" s="307"/>
      <c r="Z15" s="307"/>
      <c r="AA15" s="307"/>
      <c r="AB15" s="328"/>
      <c r="AC15" s="328"/>
      <c r="AD15" s="328"/>
    </row>
    <row r="16" spans="1:34" s="344" customFormat="1" ht="13.35" customHeight="1">
      <c r="A16" s="328"/>
      <c r="B16" s="345" t="s">
        <v>282</v>
      </c>
      <c r="C16" s="702"/>
      <c r="D16" s="698"/>
      <c r="E16" s="347"/>
      <c r="F16" s="347"/>
      <c r="G16" s="346"/>
      <c r="H16" s="346"/>
      <c r="I16" s="346"/>
      <c r="J16" s="346"/>
      <c r="K16" s="346"/>
      <c r="L16" s="346"/>
      <c r="M16" s="346"/>
      <c r="N16" s="346"/>
      <c r="O16" s="346"/>
      <c r="P16" s="346"/>
      <c r="Q16" s="347"/>
      <c r="R16" s="347"/>
      <c r="S16" s="346"/>
      <c r="T16" s="346"/>
      <c r="U16" s="348"/>
      <c r="V16" s="841"/>
      <c r="W16" s="307"/>
      <c r="X16" s="307"/>
      <c r="Y16" s="307"/>
      <c r="Z16" s="307"/>
      <c r="AA16" s="307"/>
      <c r="AB16" s="328"/>
      <c r="AC16" s="328"/>
      <c r="AD16" s="328"/>
    </row>
    <row r="17" spans="1:35" s="344" customFormat="1" ht="13.35" customHeight="1">
      <c r="A17" s="328"/>
      <c r="B17" s="349" t="s">
        <v>293</v>
      </c>
      <c r="C17" s="702" t="s">
        <v>292</v>
      </c>
      <c r="D17" s="699">
        <v>3.19</v>
      </c>
      <c r="E17" s="347">
        <v>2.75</v>
      </c>
      <c r="F17" s="347">
        <v>2.8</v>
      </c>
      <c r="G17" s="346">
        <v>3.11</v>
      </c>
      <c r="H17" s="346">
        <v>3.12</v>
      </c>
      <c r="I17" s="346">
        <v>3.86</v>
      </c>
      <c r="J17" s="346">
        <v>4.51</v>
      </c>
      <c r="K17" s="346">
        <v>5.12</v>
      </c>
      <c r="L17" s="346">
        <v>5.24</v>
      </c>
      <c r="M17" s="346">
        <v>5.57</v>
      </c>
      <c r="N17" s="346">
        <v>6.43</v>
      </c>
      <c r="O17" s="346">
        <v>6.89</v>
      </c>
      <c r="P17" s="346">
        <v>7.46</v>
      </c>
      <c r="Q17" s="347">
        <v>8.17</v>
      </c>
      <c r="R17" s="347">
        <v>8.0299999999999994</v>
      </c>
      <c r="S17" s="346">
        <v>8.14</v>
      </c>
      <c r="T17" s="346">
        <v>8.23</v>
      </c>
      <c r="U17" s="348">
        <v>9.1199999999999992</v>
      </c>
      <c r="V17" s="841"/>
      <c r="W17" s="307"/>
      <c r="X17" s="310"/>
      <c r="Y17" s="335"/>
      <c r="Z17" s="335"/>
      <c r="AA17" s="310"/>
      <c r="AB17" s="328"/>
      <c r="AC17" s="328"/>
      <c r="AD17" s="328"/>
    </row>
    <row r="18" spans="1:35" s="344" customFormat="1" ht="13.35" customHeight="1">
      <c r="A18" s="328"/>
      <c r="B18" s="349" t="s">
        <v>491</v>
      </c>
      <c r="C18" s="702" t="s">
        <v>292</v>
      </c>
      <c r="D18" s="699">
        <v>40.409999999999997</v>
      </c>
      <c r="E18" s="347">
        <v>44.42</v>
      </c>
      <c r="F18" s="347">
        <v>45</v>
      </c>
      <c r="G18" s="346">
        <v>72.31</v>
      </c>
      <c r="H18" s="346">
        <v>72.650000000000006</v>
      </c>
      <c r="I18" s="346">
        <v>66.11</v>
      </c>
      <c r="J18" s="346">
        <v>70.86</v>
      </c>
      <c r="K18" s="346">
        <v>67.7</v>
      </c>
      <c r="L18" s="346">
        <v>69.349999999999994</v>
      </c>
      <c r="M18" s="346">
        <v>65.069999999999993</v>
      </c>
      <c r="N18" s="346">
        <v>60.82</v>
      </c>
      <c r="O18" s="346">
        <v>55.36</v>
      </c>
      <c r="P18" s="346">
        <v>61.54</v>
      </c>
      <c r="Q18" s="347">
        <v>67.61</v>
      </c>
      <c r="R18" s="347">
        <v>70.27</v>
      </c>
      <c r="S18" s="346">
        <v>75.17</v>
      </c>
      <c r="T18" s="346">
        <v>68.67</v>
      </c>
      <c r="U18" s="348">
        <v>76.52</v>
      </c>
      <c r="V18" s="841"/>
      <c r="W18" s="307"/>
      <c r="X18" s="350"/>
      <c r="Y18" s="351"/>
      <c r="Z18" s="351"/>
      <c r="AA18" s="307"/>
      <c r="AB18" s="328"/>
      <c r="AC18" s="328"/>
      <c r="AD18" s="328"/>
    </row>
    <row r="19" spans="1:35" s="344" customFormat="1" ht="13.35" customHeight="1">
      <c r="A19" s="328"/>
      <c r="B19" s="349" t="s">
        <v>492</v>
      </c>
      <c r="C19" s="702" t="s">
        <v>292</v>
      </c>
      <c r="D19" s="699">
        <v>20.48</v>
      </c>
      <c r="E19" s="347">
        <v>14.66</v>
      </c>
      <c r="F19" s="347">
        <v>16.27</v>
      </c>
      <c r="G19" s="346"/>
      <c r="H19" s="346"/>
      <c r="I19" s="346"/>
      <c r="J19" s="346"/>
      <c r="K19" s="346"/>
      <c r="L19" s="346"/>
      <c r="M19" s="346"/>
      <c r="N19" s="346"/>
      <c r="O19" s="346"/>
      <c r="P19" s="346"/>
      <c r="Q19" s="347"/>
      <c r="R19" s="347"/>
      <c r="S19" s="346"/>
      <c r="T19" s="346"/>
      <c r="U19" s="348"/>
      <c r="V19" s="841"/>
      <c r="W19" s="307"/>
      <c r="X19" s="350"/>
      <c r="Y19" s="351"/>
      <c r="Z19" s="351"/>
      <c r="AA19" s="307"/>
      <c r="AB19" s="328"/>
      <c r="AC19" s="328"/>
      <c r="AD19" s="328"/>
    </row>
    <row r="20" spans="1:35" ht="18.75" customHeight="1">
      <c r="A20" s="307"/>
      <c r="B20" s="352" t="s">
        <v>294</v>
      </c>
      <c r="C20" s="702" t="s">
        <v>292</v>
      </c>
      <c r="D20" s="698">
        <v>63.42</v>
      </c>
      <c r="E20" s="342">
        <v>62.2</v>
      </c>
      <c r="F20" s="342">
        <v>61.73</v>
      </c>
      <c r="G20" s="341">
        <v>68.709999999999994</v>
      </c>
      <c r="H20" s="341">
        <v>76.37</v>
      </c>
      <c r="I20" s="341">
        <v>71.31</v>
      </c>
      <c r="J20" s="341">
        <v>74.48</v>
      </c>
      <c r="K20" s="341">
        <v>72.67</v>
      </c>
      <c r="L20" s="341">
        <v>75.150000000000006</v>
      </c>
      <c r="M20" s="341">
        <v>70.91</v>
      </c>
      <c r="N20" s="341">
        <v>67.52</v>
      </c>
      <c r="O20" s="341">
        <v>61.91</v>
      </c>
      <c r="P20" s="341">
        <v>70.069999999999993</v>
      </c>
      <c r="Q20" s="342">
        <v>74.91</v>
      </c>
      <c r="R20" s="342">
        <v>77.92</v>
      </c>
      <c r="S20" s="341">
        <v>83.1</v>
      </c>
      <c r="T20" s="341">
        <v>78.02</v>
      </c>
      <c r="U20" s="343">
        <v>84.88</v>
      </c>
      <c r="V20" s="841"/>
      <c r="W20" s="307"/>
      <c r="X20" s="353"/>
      <c r="Y20" s="354"/>
      <c r="Z20" s="307"/>
      <c r="AA20" s="307"/>
      <c r="AB20" s="307"/>
      <c r="AC20" s="307"/>
      <c r="AD20" s="307"/>
    </row>
    <row r="21" spans="1:35" ht="13.35" customHeight="1">
      <c r="A21" s="307"/>
      <c r="B21" s="345" t="s">
        <v>282</v>
      </c>
      <c r="C21" s="702"/>
      <c r="D21" s="698"/>
      <c r="E21" s="342"/>
      <c r="F21" s="342"/>
      <c r="G21" s="341"/>
      <c r="H21" s="341"/>
      <c r="I21" s="341"/>
      <c r="J21" s="341"/>
      <c r="K21" s="341"/>
      <c r="L21" s="341"/>
      <c r="M21" s="341"/>
      <c r="N21" s="341"/>
      <c r="O21" s="341"/>
      <c r="P21" s="341"/>
      <c r="Q21" s="355"/>
      <c r="R21" s="341"/>
      <c r="S21" s="341"/>
      <c r="T21" s="341"/>
      <c r="U21" s="343"/>
      <c r="V21" s="841"/>
      <c r="W21" s="307"/>
      <c r="X21" s="353"/>
      <c r="Y21" s="354"/>
      <c r="Z21" s="307"/>
      <c r="AA21" s="307"/>
      <c r="AB21" s="307"/>
      <c r="AC21" s="307"/>
      <c r="AD21" s="307"/>
    </row>
    <row r="22" spans="1:35" ht="13.35" customHeight="1">
      <c r="A22" s="307"/>
      <c r="B22" s="349" t="s">
        <v>295</v>
      </c>
      <c r="C22" s="702" t="s">
        <v>292</v>
      </c>
      <c r="D22" s="699">
        <v>23.58</v>
      </c>
      <c r="E22" s="347">
        <v>23.61</v>
      </c>
      <c r="F22" s="347">
        <v>22.91</v>
      </c>
      <c r="G22" s="346">
        <v>25.16</v>
      </c>
      <c r="H22" s="346">
        <v>29.8</v>
      </c>
      <c r="I22" s="346">
        <v>27.46</v>
      </c>
      <c r="J22" s="346">
        <v>28.13</v>
      </c>
      <c r="K22" s="346">
        <v>28.76</v>
      </c>
      <c r="L22" s="346">
        <v>29.48</v>
      </c>
      <c r="M22" s="346">
        <v>28.86</v>
      </c>
      <c r="N22" s="346">
        <v>28.97</v>
      </c>
      <c r="O22" s="346">
        <v>25.66</v>
      </c>
      <c r="P22" s="346">
        <v>31.09</v>
      </c>
      <c r="Q22" s="356">
        <v>31</v>
      </c>
      <c r="R22" s="346">
        <v>30.82</v>
      </c>
      <c r="S22" s="346">
        <v>33.909999999999997</v>
      </c>
      <c r="T22" s="346">
        <v>31.6</v>
      </c>
      <c r="U22" s="348">
        <v>30.18</v>
      </c>
      <c r="V22" s="841"/>
      <c r="W22" s="307"/>
      <c r="X22" s="353"/>
      <c r="Y22" s="354"/>
      <c r="Z22" s="307"/>
      <c r="AA22" s="307"/>
      <c r="AB22" s="307"/>
      <c r="AC22" s="307"/>
      <c r="AD22" s="307"/>
    </row>
    <row r="23" spans="1:35" ht="13.35" customHeight="1">
      <c r="A23" s="307"/>
      <c r="B23" s="349" t="s">
        <v>283</v>
      </c>
      <c r="C23" s="702" t="s">
        <v>292</v>
      </c>
      <c r="D23" s="699">
        <v>26.79</v>
      </c>
      <c r="E23" s="347">
        <v>25.71</v>
      </c>
      <c r="F23" s="347">
        <v>26.06</v>
      </c>
      <c r="G23" s="346">
        <v>30.15</v>
      </c>
      <c r="H23" s="346">
        <v>31.09</v>
      </c>
      <c r="I23" s="346">
        <v>25.16</v>
      </c>
      <c r="J23" s="346">
        <v>26.65</v>
      </c>
      <c r="K23" s="346">
        <v>24.19</v>
      </c>
      <c r="L23" s="346">
        <v>25.36</v>
      </c>
      <c r="M23" s="346">
        <v>23.43</v>
      </c>
      <c r="N23" s="346">
        <v>20.62</v>
      </c>
      <c r="O23" s="346">
        <v>17.88</v>
      </c>
      <c r="P23" s="346">
        <v>20.6</v>
      </c>
      <c r="Q23" s="356">
        <v>25.29</v>
      </c>
      <c r="R23" s="346">
        <v>28.21</v>
      </c>
      <c r="S23" s="346">
        <v>30.06</v>
      </c>
      <c r="T23" s="346">
        <v>29.02</v>
      </c>
      <c r="U23" s="348">
        <v>33.9</v>
      </c>
      <c r="V23" s="841"/>
      <c r="W23" s="307"/>
      <c r="X23" s="357"/>
      <c r="Y23" s="354"/>
      <c r="Z23" s="307"/>
      <c r="AA23" s="307"/>
      <c r="AB23" s="307"/>
      <c r="AC23" s="307"/>
      <c r="AD23" s="307"/>
    </row>
    <row r="24" spans="1:35" ht="13.35" customHeight="1">
      <c r="A24" s="307"/>
      <c r="B24" s="358" t="s">
        <v>296</v>
      </c>
      <c r="C24" s="702" t="s">
        <v>292</v>
      </c>
      <c r="D24" s="699">
        <v>11.19</v>
      </c>
      <c r="E24" s="450">
        <v>11.18</v>
      </c>
      <c r="F24" s="450">
        <v>10.98</v>
      </c>
      <c r="G24" s="360">
        <v>11.63</v>
      </c>
      <c r="H24" s="360">
        <v>13.51</v>
      </c>
      <c r="I24" s="360">
        <v>16.399999999999999</v>
      </c>
      <c r="J24" s="360">
        <v>17.3</v>
      </c>
      <c r="K24" s="360">
        <v>17.39</v>
      </c>
      <c r="L24" s="360">
        <v>17.8</v>
      </c>
      <c r="M24" s="360">
        <v>16.579999999999998</v>
      </c>
      <c r="N24" s="360">
        <v>15.97</v>
      </c>
      <c r="O24" s="360">
        <v>16.32</v>
      </c>
      <c r="P24" s="360">
        <v>16.510000000000002</v>
      </c>
      <c r="Q24" s="360">
        <v>16.64</v>
      </c>
      <c r="R24" s="360">
        <v>17.04</v>
      </c>
      <c r="S24" s="360">
        <v>17.36</v>
      </c>
      <c r="T24" s="360">
        <v>16.07</v>
      </c>
      <c r="U24" s="361">
        <v>19.309999999999999</v>
      </c>
      <c r="V24" s="841"/>
      <c r="W24" s="307"/>
      <c r="X24" s="357"/>
      <c r="Y24" s="354"/>
      <c r="Z24" s="307"/>
      <c r="AA24" s="307"/>
      <c r="AB24" s="307"/>
      <c r="AC24" s="307"/>
      <c r="AD24" s="307"/>
    </row>
    <row r="25" spans="1:35" ht="19.5" customHeight="1" thickBot="1">
      <c r="A25" s="307"/>
      <c r="B25" s="362" t="s">
        <v>297</v>
      </c>
      <c r="C25" s="703" t="s">
        <v>292</v>
      </c>
      <c r="D25" s="700" t="s">
        <v>277</v>
      </c>
      <c r="E25" s="364">
        <v>163.452</v>
      </c>
      <c r="F25" s="364">
        <v>154.86199999999999</v>
      </c>
      <c r="G25" s="363">
        <v>143.12</v>
      </c>
      <c r="H25" s="363">
        <v>140.34200000000001</v>
      </c>
      <c r="I25" s="363">
        <v>130.73500000000001</v>
      </c>
      <c r="J25" s="363">
        <v>122.53400000000001</v>
      </c>
      <c r="K25" s="363">
        <v>105.4421</v>
      </c>
      <c r="L25" s="363">
        <v>101.1606</v>
      </c>
      <c r="M25" s="363">
        <v>96.106099999999998</v>
      </c>
      <c r="N25" s="363">
        <v>90.004599999999996</v>
      </c>
      <c r="O25" s="363">
        <v>78.564300000000003</v>
      </c>
      <c r="P25" s="363">
        <v>86.010300000000001</v>
      </c>
      <c r="Q25" s="364">
        <v>61.857700000000001</v>
      </c>
      <c r="R25" s="364">
        <v>69.8309</v>
      </c>
      <c r="S25" s="363">
        <v>56.851300000000002</v>
      </c>
      <c r="T25" s="363">
        <v>41.8172</v>
      </c>
      <c r="U25" s="365">
        <v>18.600999999999999</v>
      </c>
      <c r="V25" s="474" t="s">
        <v>298</v>
      </c>
      <c r="W25" s="307"/>
      <c r="X25" s="366"/>
      <c r="Y25" s="354"/>
      <c r="Z25" s="307"/>
      <c r="AA25" s="307"/>
      <c r="AB25" s="307"/>
      <c r="AC25" s="307"/>
      <c r="AD25" s="307"/>
      <c r="AE25" s="307"/>
      <c r="AF25" s="307"/>
      <c r="AG25" s="307"/>
      <c r="AH25" s="307"/>
    </row>
    <row r="26" spans="1:35" ht="15">
      <c r="A26" s="307"/>
      <c r="B26" s="142"/>
      <c r="C26" s="367"/>
      <c r="D26" s="367"/>
      <c r="E26" s="367"/>
      <c r="F26" s="367"/>
      <c r="G26" s="368"/>
      <c r="H26" s="368"/>
      <c r="I26" s="368"/>
      <c r="J26" s="367"/>
      <c r="K26" s="367"/>
      <c r="L26" s="367"/>
      <c r="M26" s="367"/>
      <c r="N26" s="367"/>
      <c r="O26" s="369"/>
      <c r="P26" s="310"/>
      <c r="Q26" s="370"/>
      <c r="R26" s="370"/>
      <c r="S26" s="370"/>
      <c r="T26" s="370"/>
      <c r="U26" s="370"/>
      <c r="V26" s="475"/>
      <c r="W26" s="307"/>
      <c r="X26" s="370"/>
      <c r="Y26" s="371"/>
      <c r="Z26" s="354"/>
      <c r="AA26" s="307"/>
      <c r="AB26" s="307"/>
      <c r="AC26" s="307"/>
      <c r="AD26" s="307"/>
      <c r="AE26" s="307"/>
      <c r="AF26" s="307"/>
      <c r="AG26" s="307"/>
      <c r="AH26" s="307"/>
      <c r="AI26" s="307"/>
    </row>
    <row r="27" spans="1:35" ht="21" customHeight="1">
      <c r="A27" s="307"/>
      <c r="B27" s="309" t="s">
        <v>299</v>
      </c>
      <c r="C27" s="310"/>
      <c r="D27" s="310"/>
      <c r="E27" s="310"/>
      <c r="F27" s="310"/>
      <c r="G27" s="310"/>
      <c r="H27" s="310"/>
      <c r="I27" s="310"/>
      <c r="J27" s="310"/>
      <c r="K27" s="310"/>
      <c r="L27" s="310"/>
      <c r="M27" s="310"/>
      <c r="N27" s="310"/>
      <c r="O27" s="310"/>
      <c r="P27" s="310"/>
      <c r="Q27" s="310"/>
      <c r="R27" s="310"/>
      <c r="S27" s="310"/>
      <c r="T27" s="310"/>
      <c r="U27" s="310"/>
      <c r="V27" s="310"/>
      <c r="W27" s="307"/>
      <c r="X27" s="372"/>
      <c r="Y27" s="373"/>
      <c r="Z27" s="374"/>
      <c r="AA27" s="374"/>
      <c r="AB27" s="310"/>
      <c r="AC27" s="310"/>
      <c r="AD27" s="307"/>
      <c r="AE27" s="307"/>
      <c r="AF27" s="307"/>
      <c r="AG27" s="307"/>
      <c r="AH27" s="307"/>
    </row>
    <row r="28" spans="1:35" ht="21" customHeight="1">
      <c r="A28" s="307"/>
      <c r="B28" s="312"/>
      <c r="C28" s="313"/>
      <c r="D28" s="314">
        <v>2025</v>
      </c>
      <c r="E28" s="314">
        <v>2024</v>
      </c>
      <c r="F28" s="314">
        <v>2023</v>
      </c>
      <c r="G28" s="314">
        <v>2022</v>
      </c>
      <c r="H28" s="314">
        <v>2021</v>
      </c>
      <c r="I28" s="314">
        <v>2020</v>
      </c>
      <c r="J28" s="314">
        <v>2019</v>
      </c>
      <c r="K28" s="314">
        <v>2018</v>
      </c>
      <c r="L28" s="314">
        <v>2017</v>
      </c>
      <c r="M28" s="314">
        <v>2016</v>
      </c>
      <c r="N28" s="314">
        <v>2015</v>
      </c>
      <c r="O28" s="314">
        <v>2014</v>
      </c>
      <c r="P28" s="314">
        <v>2013</v>
      </c>
      <c r="Q28" s="315">
        <v>2012</v>
      </c>
      <c r="R28" s="316">
        <v>2011</v>
      </c>
      <c r="S28" s="316">
        <v>2010</v>
      </c>
      <c r="T28" s="316">
        <v>2009</v>
      </c>
      <c r="U28" s="317">
        <v>2008</v>
      </c>
      <c r="V28" s="310"/>
      <c r="W28" s="307"/>
      <c r="X28" s="353"/>
      <c r="Y28" s="371"/>
      <c r="Z28" s="354"/>
      <c r="AA28" s="307"/>
      <c r="AB28" s="307"/>
      <c r="AC28" s="307"/>
      <c r="AD28" s="307"/>
    </row>
    <row r="29" spans="1:35" ht="15">
      <c r="A29" s="307"/>
      <c r="B29" s="99" t="s">
        <v>300</v>
      </c>
      <c r="C29" s="359" t="s">
        <v>300</v>
      </c>
      <c r="D29" s="422">
        <v>1.1299999999999999</v>
      </c>
      <c r="E29" s="375">
        <v>1.08</v>
      </c>
      <c r="F29" s="375">
        <v>1.08</v>
      </c>
      <c r="G29" s="375">
        <v>1.05</v>
      </c>
      <c r="H29" s="375">
        <v>1.18</v>
      </c>
      <c r="I29" s="375">
        <v>1.1399999999999999</v>
      </c>
      <c r="J29" s="375">
        <v>1.1200000000000001</v>
      </c>
      <c r="K29" s="375">
        <v>1.18</v>
      </c>
      <c r="L29" s="375">
        <v>1.1299999999999999</v>
      </c>
      <c r="M29" s="375">
        <v>1.1100000000000001</v>
      </c>
      <c r="N29" s="375">
        <v>1.1096258333333333</v>
      </c>
      <c r="O29" s="375">
        <v>1.3288425000000001</v>
      </c>
      <c r="P29" s="376">
        <v>1.3281366666666665</v>
      </c>
      <c r="Q29" s="375">
        <v>1.2856033333333332</v>
      </c>
      <c r="R29" s="377">
        <v>1.39171</v>
      </c>
      <c r="S29" s="377">
        <v>1.3266666666666667</v>
      </c>
      <c r="T29" s="377">
        <v>1.3945000000000001</v>
      </c>
      <c r="U29" s="375">
        <v>1.47</v>
      </c>
      <c r="V29" s="379"/>
      <c r="W29" s="307"/>
      <c r="X29" s="353"/>
      <c r="Y29" s="371"/>
      <c r="Z29" s="354"/>
      <c r="AA29" s="307"/>
      <c r="AB29" s="307"/>
      <c r="AC29" s="307"/>
      <c r="AD29" s="307"/>
    </row>
    <row r="30" spans="1:35" ht="15">
      <c r="A30" s="307"/>
      <c r="B30" s="99" t="s">
        <v>301</v>
      </c>
      <c r="C30" s="359" t="s">
        <v>302</v>
      </c>
      <c r="D30" s="422">
        <v>60.7</v>
      </c>
      <c r="E30" s="375">
        <v>73.8</v>
      </c>
      <c r="F30" s="375">
        <v>75.97</v>
      </c>
      <c r="G30" s="375">
        <v>93.9</v>
      </c>
      <c r="H30" s="375">
        <v>59.9</v>
      </c>
      <c r="I30" s="375">
        <v>37.9</v>
      </c>
      <c r="J30" s="375">
        <v>57.3</v>
      </c>
      <c r="K30" s="375">
        <v>60.6</v>
      </c>
      <c r="L30" s="375">
        <v>48.6</v>
      </c>
      <c r="M30" s="375">
        <v>40.720887886149605</v>
      </c>
      <c r="N30" s="375">
        <v>48.377418514198865</v>
      </c>
      <c r="O30" s="375">
        <v>74.884721101259174</v>
      </c>
      <c r="P30" s="376">
        <v>81.872221985187281</v>
      </c>
      <c r="Q30" s="375">
        <v>86.803056037002989</v>
      </c>
      <c r="R30" s="377">
        <v>79.60403984739996</v>
      </c>
      <c r="S30" s="377">
        <v>60.56</v>
      </c>
      <c r="T30" s="377">
        <v>44.59</v>
      </c>
      <c r="U30" s="375">
        <v>66.02</v>
      </c>
      <c r="V30" s="379"/>
      <c r="W30" s="307"/>
      <c r="X30" s="353"/>
      <c r="Y30" s="373"/>
      <c r="Z30" s="374"/>
      <c r="AA30" s="374"/>
      <c r="AB30" s="307"/>
      <c r="AC30" s="307"/>
      <c r="AD30" s="307"/>
    </row>
    <row r="31" spans="1:35" ht="15">
      <c r="A31" s="307"/>
      <c r="B31" s="99" t="s">
        <v>303</v>
      </c>
      <c r="C31" s="359" t="s">
        <v>304</v>
      </c>
      <c r="D31" s="422">
        <v>38.6</v>
      </c>
      <c r="E31" s="375">
        <v>36.299999999999997</v>
      </c>
      <c r="F31" s="375">
        <v>42.3</v>
      </c>
      <c r="G31" s="375">
        <v>121.9</v>
      </c>
      <c r="H31" s="375">
        <v>45.8</v>
      </c>
      <c r="I31" s="375">
        <v>10.4</v>
      </c>
      <c r="J31" s="375">
        <v>16</v>
      </c>
      <c r="K31" s="375">
        <v>24.2</v>
      </c>
      <c r="L31" s="375">
        <v>19.605500000000003</v>
      </c>
      <c r="M31" s="375">
        <v>15.621833333333333</v>
      </c>
      <c r="N31" s="375">
        <v>22.006</v>
      </c>
      <c r="O31" s="375">
        <v>23.126000000000001</v>
      </c>
      <c r="P31" s="376">
        <v>29.558482708333333</v>
      </c>
      <c r="Q31" s="375">
        <v>30.453365277777777</v>
      </c>
      <c r="R31" s="377">
        <v>29.826479166666665</v>
      </c>
      <c r="S31" s="377">
        <v>23.7</v>
      </c>
      <c r="T31" s="377">
        <v>20.5</v>
      </c>
      <c r="U31" s="375" t="s">
        <v>277</v>
      </c>
      <c r="V31" s="378"/>
      <c r="W31" s="307"/>
      <c r="X31" s="353"/>
      <c r="Y31" s="371"/>
      <c r="Z31" s="354"/>
      <c r="AA31" s="307"/>
      <c r="AB31" s="307"/>
      <c r="AC31" s="307"/>
      <c r="AD31" s="307"/>
    </row>
    <row r="32" spans="1:35" ht="15">
      <c r="A32" s="307"/>
      <c r="B32" s="99" t="s">
        <v>305</v>
      </c>
      <c r="C32" s="359" t="s">
        <v>304</v>
      </c>
      <c r="D32" s="422">
        <v>41.3</v>
      </c>
      <c r="E32" s="375">
        <v>38.799999999999997</v>
      </c>
      <c r="F32" s="375">
        <v>45.3</v>
      </c>
      <c r="G32" s="375">
        <v>93.6</v>
      </c>
      <c r="H32" s="375">
        <v>26.8</v>
      </c>
      <c r="I32" s="375">
        <v>11.6</v>
      </c>
      <c r="J32" s="375">
        <v>19.399999999999999</v>
      </c>
      <c r="K32" s="375">
        <v>22</v>
      </c>
      <c r="L32" s="375">
        <v>18.100000000000001</v>
      </c>
      <c r="M32" s="375">
        <v>15.553999999999997</v>
      </c>
      <c r="N32" s="375">
        <v>22.887900000000002</v>
      </c>
      <c r="O32" s="375">
        <v>25.530199999999997</v>
      </c>
      <c r="P32" s="376">
        <v>33.955249999999999</v>
      </c>
      <c r="Q32" s="375">
        <v>36.491000000000007</v>
      </c>
      <c r="R32" s="377">
        <v>29.131249999999998</v>
      </c>
      <c r="S32" s="377">
        <v>23.717099999999999</v>
      </c>
      <c r="T32" s="377">
        <v>24.967400000000001</v>
      </c>
      <c r="U32" s="375">
        <v>28.552099999999999</v>
      </c>
      <c r="V32" s="379"/>
      <c r="W32" s="307"/>
      <c r="Y32" s="373"/>
      <c r="Z32" s="374"/>
      <c r="AA32" s="374"/>
      <c r="AB32" s="307"/>
      <c r="AC32" s="307"/>
      <c r="AD32" s="307"/>
    </row>
    <row r="33" spans="1:35" s="380" customFormat="1" ht="21" customHeight="1">
      <c r="A33" s="374"/>
      <c r="B33" s="99" t="s">
        <v>307</v>
      </c>
      <c r="C33" s="359" t="s">
        <v>308</v>
      </c>
      <c r="D33" s="422">
        <v>116.14</v>
      </c>
      <c r="E33" s="375">
        <v>108.43</v>
      </c>
      <c r="F33" s="375">
        <v>127.4</v>
      </c>
      <c r="G33" s="375">
        <v>303.10000000000002</v>
      </c>
      <c r="H33" s="375">
        <v>125</v>
      </c>
      <c r="I33" s="375">
        <v>38.94</v>
      </c>
      <c r="J33" s="375">
        <v>52.346499999999999</v>
      </c>
      <c r="K33" s="375">
        <v>61.3</v>
      </c>
      <c r="L33" s="375">
        <v>53.935916666666664</v>
      </c>
      <c r="M33" s="375">
        <v>42.741250000000001</v>
      </c>
      <c r="N33" s="375">
        <v>52.301833333333327</v>
      </c>
      <c r="O33" s="375">
        <v>52.061583333333324</v>
      </c>
      <c r="P33" s="376">
        <v>62.986154043835562</v>
      </c>
      <c r="Q33" s="375">
        <v>75.479250338797826</v>
      </c>
      <c r="R33" s="377">
        <v>72.195083333333329</v>
      </c>
      <c r="S33" s="377">
        <v>64.09</v>
      </c>
      <c r="T33" s="377">
        <v>63.765999999999998</v>
      </c>
      <c r="U33" s="375">
        <v>86.96</v>
      </c>
      <c r="V33" s="379"/>
      <c r="W33" s="379"/>
      <c r="X33" s="372"/>
      <c r="Y33" s="373"/>
      <c r="Z33" s="374"/>
      <c r="AA33" s="374"/>
      <c r="AB33" s="374"/>
      <c r="AC33" s="374"/>
      <c r="AD33" s="374"/>
    </row>
    <row r="34" spans="1:35" s="380" customFormat="1" ht="15">
      <c r="A34" s="374"/>
      <c r="B34" s="99" t="s">
        <v>309</v>
      </c>
      <c r="C34" s="359" t="s">
        <v>308</v>
      </c>
      <c r="D34" s="422">
        <v>121.33</v>
      </c>
      <c r="E34" s="375">
        <v>115.93</v>
      </c>
      <c r="F34" s="375">
        <v>137.36000000000001</v>
      </c>
      <c r="G34" s="375">
        <v>333.6</v>
      </c>
      <c r="H34" s="375">
        <v>139.80000000000001</v>
      </c>
      <c r="I34" s="375">
        <v>44.6</v>
      </c>
      <c r="J34" s="375">
        <v>58.4</v>
      </c>
      <c r="K34" s="375">
        <v>68</v>
      </c>
      <c r="L34" s="375">
        <v>61.776166666666661</v>
      </c>
      <c r="M34" s="375">
        <v>48.175416666666671</v>
      </c>
      <c r="N34" s="375">
        <v>58.704499999999996</v>
      </c>
      <c r="O34" s="375">
        <v>58.897333333333314</v>
      </c>
      <c r="P34" s="376">
        <v>70.267293782886313</v>
      </c>
      <c r="Q34" s="375">
        <v>85.32</v>
      </c>
      <c r="R34" s="377">
        <v>82.215583333333328</v>
      </c>
      <c r="S34" s="377">
        <v>76.176000000000002</v>
      </c>
      <c r="T34" s="377">
        <v>82.356999999999999</v>
      </c>
      <c r="U34" s="375">
        <v>112.746</v>
      </c>
      <c r="V34" s="379"/>
      <c r="W34" s="379"/>
      <c r="X34" s="372"/>
      <c r="Y34" s="371"/>
      <c r="Z34" s="354"/>
      <c r="AA34" s="307"/>
      <c r="AB34" s="374"/>
      <c r="AC34" s="374"/>
      <c r="AD34" s="374"/>
    </row>
    <row r="35" spans="1:35" s="380" customFormat="1" ht="21" customHeight="1">
      <c r="A35" s="374"/>
      <c r="B35" s="99" t="s">
        <v>310</v>
      </c>
      <c r="C35" s="359" t="s">
        <v>308</v>
      </c>
      <c r="D35" s="422">
        <v>92.87</v>
      </c>
      <c r="E35" s="375">
        <v>87.77</v>
      </c>
      <c r="F35" s="375">
        <v>100.4</v>
      </c>
      <c r="G35" s="375">
        <v>268.7</v>
      </c>
      <c r="H35" s="375">
        <v>103.1</v>
      </c>
      <c r="I35" s="375">
        <v>27.8</v>
      </c>
      <c r="J35" s="375">
        <v>39.479999999999997</v>
      </c>
      <c r="K35" s="375">
        <v>56.69</v>
      </c>
      <c r="L35" s="375">
        <v>46.444483234696968</v>
      </c>
      <c r="M35" s="375">
        <v>37.647778900112229</v>
      </c>
      <c r="N35" s="375">
        <v>49.819532291060611</v>
      </c>
      <c r="O35" s="375">
        <v>51.426973856209152</v>
      </c>
      <c r="P35" s="376">
        <v>63.07683577191667</v>
      </c>
      <c r="Q35" s="375">
        <v>63.83526395085859</v>
      </c>
      <c r="R35" s="377">
        <v>61.18</v>
      </c>
      <c r="S35" s="377">
        <v>54.752000000000002</v>
      </c>
      <c r="T35" s="377">
        <v>51.895000000000003</v>
      </c>
      <c r="U35" s="375">
        <v>67.341999999999999</v>
      </c>
      <c r="V35" s="381"/>
      <c r="W35" s="381"/>
      <c r="X35" s="142"/>
      <c r="Y35" s="307"/>
      <c r="Z35" s="307"/>
      <c r="AA35" s="307"/>
      <c r="AB35" s="374"/>
      <c r="AC35" s="374"/>
      <c r="AD35" s="374"/>
    </row>
    <row r="36" spans="1:35" ht="21" customHeight="1">
      <c r="A36" s="307"/>
      <c r="B36" s="99" t="s">
        <v>311</v>
      </c>
      <c r="C36" s="359" t="s">
        <v>306</v>
      </c>
      <c r="D36" s="422">
        <v>74.715000000000003</v>
      </c>
      <c r="E36" s="375">
        <v>66.400000000000006</v>
      </c>
      <c r="F36" s="375">
        <v>85.04</v>
      </c>
      <c r="G36" s="375">
        <v>81.33</v>
      </c>
      <c r="H36" s="375">
        <v>53.4</v>
      </c>
      <c r="I36" s="375">
        <v>24.7</v>
      </c>
      <c r="J36" s="375">
        <v>24.9</v>
      </c>
      <c r="K36" s="375">
        <v>15.9</v>
      </c>
      <c r="L36" s="375">
        <v>5.8416666666666677</v>
      </c>
      <c r="M36" s="375">
        <v>5.3758333333333299</v>
      </c>
      <c r="N36" s="375">
        <v>7.7149999999999999</v>
      </c>
      <c r="O36" s="375">
        <v>6.017500000000001</v>
      </c>
      <c r="P36" s="376">
        <v>4.5199999999999996</v>
      </c>
      <c r="Q36" s="375">
        <v>7.4733333333333336</v>
      </c>
      <c r="R36" s="377">
        <v>13.245833333333335</v>
      </c>
      <c r="S36" s="377">
        <v>14.45</v>
      </c>
      <c r="T36" s="377">
        <v>13.33</v>
      </c>
      <c r="U36" s="375">
        <v>22.31</v>
      </c>
      <c r="V36" s="379"/>
      <c r="W36" s="379"/>
      <c r="Z36" s="307"/>
      <c r="AA36" s="307"/>
      <c r="AB36" s="307"/>
      <c r="AC36" s="307"/>
      <c r="AD36" s="307"/>
    </row>
    <row r="37" spans="1:35" ht="14.25">
      <c r="A37" s="307"/>
      <c r="B37" s="382" t="s">
        <v>312</v>
      </c>
      <c r="C37" s="359" t="s">
        <v>308</v>
      </c>
      <c r="D37" s="422">
        <v>54</v>
      </c>
      <c r="E37" s="375">
        <v>40.9</v>
      </c>
      <c r="F37" s="375">
        <v>0</v>
      </c>
      <c r="G37" s="375">
        <v>41.2</v>
      </c>
      <c r="H37" s="375">
        <v>107.5</v>
      </c>
      <c r="I37" s="375">
        <v>96.5</v>
      </c>
      <c r="J37" s="375">
        <v>90.9</v>
      </c>
      <c r="K37" s="375">
        <v>97.3</v>
      </c>
      <c r="L37" s="375">
        <v>109.4601601266377</v>
      </c>
      <c r="M37" s="375">
        <v>99.471170098545599</v>
      </c>
      <c r="N37" s="375">
        <v>98.344166666666695</v>
      </c>
      <c r="O37" s="375">
        <v>94.02833333333335</v>
      </c>
      <c r="P37" s="376">
        <v>83.025833333333338</v>
      </c>
      <c r="Q37" s="375">
        <v>74.560833333333335</v>
      </c>
      <c r="R37" s="377">
        <v>81.016666666666666</v>
      </c>
      <c r="S37" s="377">
        <v>84.03</v>
      </c>
      <c r="T37" s="377">
        <v>85.09</v>
      </c>
      <c r="U37" s="375">
        <v>85.36</v>
      </c>
      <c r="V37" s="379"/>
      <c r="W37" s="379"/>
      <c r="Z37" s="307"/>
      <c r="AA37" s="307"/>
      <c r="AB37" s="307"/>
      <c r="AC37" s="307"/>
      <c r="AD37" s="307"/>
    </row>
    <row r="38" spans="1:35" ht="21" customHeight="1">
      <c r="A38" s="307"/>
      <c r="B38" s="99" t="s">
        <v>313</v>
      </c>
      <c r="C38" s="359" t="s">
        <v>308</v>
      </c>
      <c r="D38" s="422">
        <f t="shared" ref="D38:U38" si="0">D33-D35</f>
        <v>23.269999999999996</v>
      </c>
      <c r="E38" s="375">
        <f t="shared" si="0"/>
        <v>20.660000000000011</v>
      </c>
      <c r="F38" s="375">
        <f t="shared" si="0"/>
        <v>27</v>
      </c>
      <c r="G38" s="375">
        <f t="shared" si="0"/>
        <v>34.400000000000034</v>
      </c>
      <c r="H38" s="375">
        <f t="shared" si="0"/>
        <v>21.900000000000006</v>
      </c>
      <c r="I38" s="375">
        <f t="shared" si="0"/>
        <v>11.139999999999997</v>
      </c>
      <c r="J38" s="375">
        <f t="shared" si="0"/>
        <v>12.866500000000002</v>
      </c>
      <c r="K38" s="375">
        <f t="shared" si="0"/>
        <v>4.6099999999999994</v>
      </c>
      <c r="L38" s="375">
        <f t="shared" si="0"/>
        <v>7.4914334319696962</v>
      </c>
      <c r="M38" s="375">
        <f t="shared" si="0"/>
        <v>5.0934710998877719</v>
      </c>
      <c r="N38" s="375">
        <f t="shared" si="0"/>
        <v>2.4823010422727165</v>
      </c>
      <c r="O38" s="375">
        <f t="shared" si="0"/>
        <v>0.63460947712417237</v>
      </c>
      <c r="P38" s="376">
        <f t="shared" si="0"/>
        <v>-9.0681728081108304E-2</v>
      </c>
      <c r="Q38" s="375">
        <f t="shared" si="0"/>
        <v>11.643986387939236</v>
      </c>
      <c r="R38" s="377">
        <f t="shared" si="0"/>
        <v>11.01508333333333</v>
      </c>
      <c r="S38" s="377">
        <f t="shared" si="0"/>
        <v>9.338000000000001</v>
      </c>
      <c r="T38" s="377">
        <f t="shared" si="0"/>
        <v>11.870999999999995</v>
      </c>
      <c r="U38" s="375">
        <f t="shared" si="0"/>
        <v>19.617999999999995</v>
      </c>
      <c r="V38" s="379"/>
      <c r="W38" s="379"/>
      <c r="Z38" s="307"/>
      <c r="AA38" s="307"/>
      <c r="AB38" s="307"/>
      <c r="AC38" s="307"/>
      <c r="AD38" s="307"/>
    </row>
    <row r="39" spans="1:35">
      <c r="A39" s="307"/>
      <c r="B39" s="99" t="s">
        <v>314</v>
      </c>
      <c r="C39" s="359" t="s">
        <v>308</v>
      </c>
      <c r="D39" s="422">
        <f t="shared" ref="D39:U39" si="1">D34-D35</f>
        <v>28.459999999999994</v>
      </c>
      <c r="E39" s="375">
        <f t="shared" si="1"/>
        <v>28.160000000000011</v>
      </c>
      <c r="F39" s="375">
        <f t="shared" si="1"/>
        <v>36.960000000000008</v>
      </c>
      <c r="G39" s="375">
        <f t="shared" si="1"/>
        <v>64.900000000000034</v>
      </c>
      <c r="H39" s="375">
        <f t="shared" si="1"/>
        <v>36.700000000000017</v>
      </c>
      <c r="I39" s="375">
        <f t="shared" si="1"/>
        <v>16.8</v>
      </c>
      <c r="J39" s="375">
        <f t="shared" si="1"/>
        <v>18.920000000000002</v>
      </c>
      <c r="K39" s="375">
        <f t="shared" si="1"/>
        <v>11.310000000000002</v>
      </c>
      <c r="L39" s="375">
        <f t="shared" si="1"/>
        <v>15.331683431969694</v>
      </c>
      <c r="M39" s="375">
        <f t="shared" si="1"/>
        <v>10.527637766554442</v>
      </c>
      <c r="N39" s="375">
        <f t="shared" si="1"/>
        <v>8.884967708939385</v>
      </c>
      <c r="O39" s="375">
        <f t="shared" si="1"/>
        <v>7.4703594771241626</v>
      </c>
      <c r="P39" s="376">
        <f t="shared" si="1"/>
        <v>7.1904580109696425</v>
      </c>
      <c r="Q39" s="375">
        <f t="shared" si="1"/>
        <v>21.484736049141404</v>
      </c>
      <c r="R39" s="377">
        <f t="shared" si="1"/>
        <v>21.035583333333328</v>
      </c>
      <c r="S39" s="377">
        <f t="shared" si="1"/>
        <v>21.423999999999999</v>
      </c>
      <c r="T39" s="377">
        <f t="shared" si="1"/>
        <v>30.461999999999996</v>
      </c>
      <c r="U39" s="375">
        <f t="shared" si="1"/>
        <v>45.403999999999996</v>
      </c>
      <c r="V39" s="379"/>
      <c r="W39" s="379"/>
      <c r="X39" s="383"/>
      <c r="Y39" s="383"/>
      <c r="Z39" s="383"/>
      <c r="AA39" s="383"/>
      <c r="AB39" s="307"/>
      <c r="AC39" s="307"/>
      <c r="AD39" s="307"/>
    </row>
    <row r="40" spans="1:35" ht="21" customHeight="1">
      <c r="A40" s="307"/>
      <c r="B40" s="99" t="s">
        <v>315</v>
      </c>
      <c r="C40" s="359" t="s">
        <v>308</v>
      </c>
      <c r="D40" s="422">
        <f t="shared" ref="D40:J40" si="2">0.399*D36</f>
        <v>29.811285000000002</v>
      </c>
      <c r="E40" s="375">
        <f t="shared" si="2"/>
        <v>26.493600000000004</v>
      </c>
      <c r="F40" s="375">
        <f t="shared" si="2"/>
        <v>33.930960000000006</v>
      </c>
      <c r="G40" s="375">
        <f t="shared" si="2"/>
        <v>32.450670000000002</v>
      </c>
      <c r="H40" s="375">
        <f t="shared" si="2"/>
        <v>21.3066</v>
      </c>
      <c r="I40" s="375">
        <f t="shared" si="2"/>
        <v>9.8552999999999997</v>
      </c>
      <c r="J40" s="375">
        <f t="shared" si="2"/>
        <v>9.9351000000000003</v>
      </c>
      <c r="K40" s="375">
        <f>0.378*K36</f>
        <v>6.0102000000000002</v>
      </c>
      <c r="L40" s="375">
        <f>0.378*L36</f>
        <v>2.2081500000000003</v>
      </c>
      <c r="M40" s="375">
        <f>0.378*M36</f>
        <v>2.0320649999999989</v>
      </c>
      <c r="N40" s="375">
        <f>0.378*N36+0*N37</f>
        <v>2.9162699999999999</v>
      </c>
      <c r="O40" s="375">
        <f>0.378*O36+0.0252*O37</f>
        <v>4.6441290000000013</v>
      </c>
      <c r="P40" s="376">
        <f>0.378*P36+0.050333*P37</f>
        <v>5.8874992691666677</v>
      </c>
      <c r="Q40" s="375">
        <v>4.3355947490759519</v>
      </c>
      <c r="R40" s="377">
        <v>4.6560187617331357</v>
      </c>
      <c r="S40" s="377">
        <v>4.6478099266433199</v>
      </c>
      <c r="T40" s="377">
        <v>3.232756908939503</v>
      </c>
      <c r="U40" s="375">
        <v>3.482625214140489</v>
      </c>
      <c r="V40" s="379"/>
      <c r="W40" s="379"/>
      <c r="X40" s="384"/>
      <c r="Z40" s="307"/>
      <c r="AA40" s="307"/>
      <c r="AB40" s="307"/>
      <c r="AC40" s="307"/>
      <c r="AD40" s="307"/>
    </row>
    <row r="41" spans="1:35" ht="21" customHeight="1">
      <c r="A41" s="307"/>
      <c r="B41" s="99" t="s">
        <v>316</v>
      </c>
      <c r="C41" s="359" t="s">
        <v>308</v>
      </c>
      <c r="D41" s="422">
        <f t="shared" ref="D41:L41" si="3">D38-D40</f>
        <v>-6.5412850000000056</v>
      </c>
      <c r="E41" s="375">
        <f t="shared" si="3"/>
        <v>-5.8335999999999935</v>
      </c>
      <c r="F41" s="375">
        <f t="shared" si="3"/>
        <v>-6.930960000000006</v>
      </c>
      <c r="G41" s="375">
        <f t="shared" si="3"/>
        <v>1.9493300000000318</v>
      </c>
      <c r="H41" s="375">
        <f t="shared" si="3"/>
        <v>0.59340000000000614</v>
      </c>
      <c r="I41" s="375">
        <f t="shared" si="3"/>
        <v>1.2846999999999973</v>
      </c>
      <c r="J41" s="375">
        <f t="shared" si="3"/>
        <v>2.9314000000000018</v>
      </c>
      <c r="K41" s="375">
        <f t="shared" si="3"/>
        <v>-1.4002000000000008</v>
      </c>
      <c r="L41" s="375">
        <f t="shared" si="3"/>
        <v>5.2832834319696964</v>
      </c>
      <c r="M41" s="375">
        <f>M33-M35-M40</f>
        <v>3.061406099887773</v>
      </c>
      <c r="N41" s="375">
        <f>N33-N35-N40</f>
        <v>-0.43396895772728339</v>
      </c>
      <c r="O41" s="375">
        <f t="shared" ref="O41:U41" si="4">O38-O40</f>
        <v>-4.0095195228758289</v>
      </c>
      <c r="P41" s="376">
        <f t="shared" si="4"/>
        <v>-5.978180997247776</v>
      </c>
      <c r="Q41" s="375">
        <f t="shared" si="4"/>
        <v>7.3083916388632844</v>
      </c>
      <c r="R41" s="377">
        <f t="shared" si="4"/>
        <v>6.3590645716001939</v>
      </c>
      <c r="S41" s="377">
        <f t="shared" si="4"/>
        <v>4.690190073356681</v>
      </c>
      <c r="T41" s="377">
        <f t="shared" si="4"/>
        <v>8.6382430910604917</v>
      </c>
      <c r="U41" s="375">
        <f t="shared" si="4"/>
        <v>16.135374785859504</v>
      </c>
      <c r="V41" s="379"/>
      <c r="W41" s="379"/>
      <c r="X41" s="385"/>
      <c r="Y41" s="385"/>
      <c r="Z41" s="307"/>
      <c r="AA41" s="307"/>
      <c r="AB41" s="307"/>
      <c r="AC41" s="307"/>
      <c r="AD41" s="307"/>
    </row>
    <row r="42" spans="1:35" ht="15.75" customHeight="1" thickBot="1">
      <c r="A42" s="307"/>
      <c r="B42" s="362" t="s">
        <v>317</v>
      </c>
      <c r="C42" s="703" t="s">
        <v>308</v>
      </c>
      <c r="D42" s="700">
        <f t="shared" ref="D42:N42" si="5">D34-D35-D40</f>
        <v>-1.3512850000000078</v>
      </c>
      <c r="E42" s="364">
        <f t="shared" si="5"/>
        <v>1.6664000000000065</v>
      </c>
      <c r="F42" s="704">
        <f t="shared" si="5"/>
        <v>3.029040000000002</v>
      </c>
      <c r="G42" s="363">
        <f t="shared" si="5"/>
        <v>32.449330000000032</v>
      </c>
      <c r="H42" s="363">
        <f t="shared" si="5"/>
        <v>15.393400000000018</v>
      </c>
      <c r="I42" s="363">
        <f t="shared" si="5"/>
        <v>6.944700000000001</v>
      </c>
      <c r="J42" s="363">
        <f t="shared" si="5"/>
        <v>8.9849000000000014</v>
      </c>
      <c r="K42" s="363">
        <f t="shared" si="5"/>
        <v>5.2998000000000021</v>
      </c>
      <c r="L42" s="363">
        <f t="shared" si="5"/>
        <v>13.123533431969694</v>
      </c>
      <c r="M42" s="363">
        <f t="shared" si="5"/>
        <v>8.4955727665544423</v>
      </c>
      <c r="N42" s="363">
        <f t="shared" si="5"/>
        <v>5.9686977089393851</v>
      </c>
      <c r="O42" s="363">
        <f t="shared" ref="O42:U42" si="6">O39-O40</f>
        <v>2.8262304771241613</v>
      </c>
      <c r="P42" s="363">
        <f t="shared" si="6"/>
        <v>1.3029587418029749</v>
      </c>
      <c r="Q42" s="364">
        <f t="shared" si="6"/>
        <v>17.149141300065452</v>
      </c>
      <c r="R42" s="364">
        <f t="shared" si="6"/>
        <v>16.379564571600191</v>
      </c>
      <c r="S42" s="363">
        <f t="shared" si="6"/>
        <v>16.77619007335668</v>
      </c>
      <c r="T42" s="363">
        <f t="shared" si="6"/>
        <v>27.229243091060493</v>
      </c>
      <c r="U42" s="365">
        <f t="shared" si="6"/>
        <v>41.921374785859506</v>
      </c>
      <c r="V42" s="379"/>
      <c r="W42" s="379"/>
      <c r="Z42" s="307"/>
      <c r="AA42" s="307"/>
      <c r="AB42" s="307"/>
      <c r="AC42" s="307"/>
      <c r="AD42" s="307"/>
    </row>
    <row r="43" spans="1:35" ht="9.75" customHeight="1">
      <c r="A43" s="307"/>
      <c r="B43" s="142"/>
      <c r="C43" s="367"/>
      <c r="D43" s="367"/>
      <c r="E43" s="367"/>
      <c r="F43" s="367"/>
      <c r="G43" s="367"/>
      <c r="H43" s="367"/>
      <c r="I43" s="367"/>
      <c r="J43" s="367"/>
      <c r="K43" s="367"/>
      <c r="L43" s="367"/>
      <c r="M43" s="367"/>
      <c r="N43" s="367"/>
      <c r="O43" s="367"/>
      <c r="P43" s="310"/>
      <c r="Q43" s="142"/>
      <c r="R43" s="142"/>
      <c r="S43" s="142"/>
      <c r="T43" s="142"/>
      <c r="U43" s="142"/>
      <c r="V43" s="142"/>
      <c r="W43" s="142"/>
      <c r="X43" s="142"/>
      <c r="Z43" s="307"/>
      <c r="AA43" s="307"/>
      <c r="AB43" s="307"/>
      <c r="AC43" s="307"/>
      <c r="AD43" s="307"/>
      <c r="AE43" s="307"/>
      <c r="AF43" s="307"/>
      <c r="AG43" s="307"/>
      <c r="AH43" s="307"/>
      <c r="AI43" s="307"/>
    </row>
    <row r="44" spans="1:35">
      <c r="A44" s="307"/>
      <c r="B44" s="387" t="s">
        <v>318</v>
      </c>
      <c r="C44" s="383"/>
      <c r="D44" s="383"/>
      <c r="E44" s="383"/>
      <c r="F44" s="383"/>
      <c r="G44" s="383"/>
      <c r="H44" s="383"/>
      <c r="I44" s="383"/>
      <c r="J44" s="383"/>
      <c r="K44" s="383"/>
      <c r="L44" s="383"/>
      <c r="M44" s="383"/>
      <c r="N44" s="383"/>
      <c r="O44" s="383"/>
      <c r="P44" s="383"/>
      <c r="Q44" s="383"/>
      <c r="R44" s="383"/>
      <c r="S44" s="383"/>
      <c r="T44" s="383"/>
      <c r="U44" s="383"/>
      <c r="V44" s="383"/>
      <c r="W44" s="383"/>
      <c r="Z44" s="307"/>
      <c r="AA44" s="307"/>
      <c r="AB44" s="307"/>
      <c r="AC44" s="307"/>
      <c r="AD44" s="307"/>
      <c r="AE44" s="307"/>
      <c r="AF44" s="307"/>
      <c r="AG44" s="307"/>
      <c r="AH44" s="307"/>
      <c r="AI44" s="307"/>
    </row>
    <row r="45" spans="1:35">
      <c r="A45" s="307"/>
      <c r="B45" s="387" t="s">
        <v>319</v>
      </c>
      <c r="C45" s="383"/>
      <c r="D45" s="383"/>
      <c r="E45" s="383"/>
      <c r="F45" s="383"/>
      <c r="G45" s="383"/>
      <c r="H45" s="383"/>
      <c r="I45" s="383"/>
      <c r="J45" s="383"/>
      <c r="K45" s="383"/>
      <c r="L45" s="383"/>
      <c r="M45" s="383"/>
      <c r="N45" s="383"/>
      <c r="O45" s="383"/>
      <c r="P45" s="383"/>
      <c r="Q45" s="383"/>
      <c r="R45" s="383"/>
      <c r="S45" s="383"/>
      <c r="T45" s="383"/>
      <c r="U45" s="383"/>
      <c r="V45" s="383"/>
      <c r="W45" s="383"/>
      <c r="Z45" s="307"/>
      <c r="AA45" s="307"/>
      <c r="AB45" s="307"/>
      <c r="AC45" s="307"/>
      <c r="AD45" s="307"/>
      <c r="AE45" s="307"/>
      <c r="AF45" s="307"/>
      <c r="AG45" s="307"/>
      <c r="AH45" s="307"/>
      <c r="AI45" s="307"/>
    </row>
    <row r="46" spans="1:35" ht="30.75" customHeight="1">
      <c r="A46" s="307"/>
      <c r="B46" s="838" t="s">
        <v>490</v>
      </c>
      <c r="C46" s="838"/>
      <c r="D46" s="838"/>
      <c r="E46" s="838"/>
      <c r="F46" s="838"/>
      <c r="G46" s="838"/>
      <c r="H46" s="838"/>
      <c r="I46" s="838"/>
      <c r="J46" s="838"/>
      <c r="K46" s="838"/>
      <c r="L46" s="838"/>
      <c r="M46" s="838"/>
      <c r="N46" s="838"/>
      <c r="O46" s="838"/>
      <c r="P46" s="838"/>
      <c r="Q46" s="838"/>
      <c r="R46" s="838"/>
      <c r="S46" s="838"/>
      <c r="T46" s="838"/>
      <c r="U46" s="838"/>
      <c r="V46" s="386"/>
      <c r="W46" s="386"/>
      <c r="X46" s="385"/>
      <c r="Z46" s="307"/>
      <c r="AA46" s="307"/>
      <c r="AB46" s="307"/>
      <c r="AC46" s="307"/>
      <c r="AD46" s="307"/>
      <c r="AE46" s="307"/>
      <c r="AF46" s="307"/>
      <c r="AG46" s="307"/>
      <c r="AH46" s="307"/>
      <c r="AI46" s="307"/>
    </row>
    <row r="47" spans="1:35">
      <c r="A47" s="307"/>
      <c r="B47" s="838" t="s">
        <v>320</v>
      </c>
      <c r="C47" s="838"/>
      <c r="D47" s="838"/>
      <c r="E47" s="838"/>
      <c r="F47" s="838"/>
      <c r="G47" s="838"/>
      <c r="H47" s="838"/>
      <c r="I47" s="838"/>
      <c r="J47" s="838"/>
      <c r="K47" s="838"/>
      <c r="L47" s="838"/>
      <c r="M47" s="838"/>
      <c r="N47" s="838"/>
      <c r="O47" s="838"/>
      <c r="P47" s="838"/>
      <c r="Q47" s="838"/>
      <c r="R47" s="838"/>
      <c r="S47" s="838"/>
      <c r="T47" s="838"/>
      <c r="U47" s="838"/>
      <c r="V47" s="386"/>
      <c r="W47" s="386"/>
      <c r="X47" s="385"/>
      <c r="Z47" s="307"/>
      <c r="AA47" s="307"/>
      <c r="AB47" s="307"/>
      <c r="AC47" s="307"/>
      <c r="AD47" s="307"/>
      <c r="AE47" s="307"/>
      <c r="AF47" s="307"/>
      <c r="AG47" s="307"/>
      <c r="AH47" s="307"/>
      <c r="AI47" s="307"/>
    </row>
    <row r="48" spans="1:35" ht="15" customHeight="1">
      <c r="A48" s="307"/>
      <c r="B48" s="387" t="s">
        <v>321</v>
      </c>
      <c r="C48" s="383"/>
      <c r="D48" s="383"/>
      <c r="E48" s="383"/>
      <c r="F48" s="383"/>
      <c r="G48" s="383"/>
      <c r="H48" s="383"/>
      <c r="I48" s="383"/>
      <c r="J48" s="383"/>
      <c r="K48" s="383"/>
      <c r="L48" s="383"/>
      <c r="M48" s="383"/>
      <c r="N48" s="383"/>
      <c r="O48" s="383"/>
      <c r="P48" s="383"/>
      <c r="Q48" s="383"/>
      <c r="R48" s="383"/>
      <c r="S48" s="383"/>
      <c r="T48" s="383"/>
      <c r="U48" s="383"/>
      <c r="V48" s="383"/>
      <c r="W48" s="383"/>
      <c r="Z48" s="307"/>
      <c r="AA48" s="307"/>
      <c r="AB48" s="307"/>
      <c r="AC48" s="307"/>
      <c r="AD48" s="307"/>
      <c r="AE48" s="307"/>
      <c r="AF48" s="307"/>
      <c r="AG48" s="307"/>
      <c r="AH48" s="307"/>
      <c r="AI48" s="307"/>
    </row>
    <row r="49" spans="1:35" ht="15" customHeight="1">
      <c r="A49" s="307"/>
      <c r="B49" s="387" t="s">
        <v>322</v>
      </c>
      <c r="C49" s="383"/>
      <c r="D49" s="383"/>
      <c r="E49" s="383"/>
      <c r="F49" s="383"/>
      <c r="G49" s="383"/>
      <c r="H49" s="383"/>
      <c r="I49" s="383"/>
      <c r="J49" s="383"/>
      <c r="K49" s="383"/>
      <c r="L49" s="383"/>
      <c r="M49" s="383"/>
      <c r="N49" s="383"/>
      <c r="O49" s="383"/>
      <c r="P49" s="383"/>
      <c r="Q49" s="383"/>
      <c r="R49" s="383"/>
      <c r="S49" s="383"/>
      <c r="T49" s="383"/>
      <c r="U49" s="383"/>
      <c r="V49" s="383"/>
      <c r="W49" s="383"/>
      <c r="Z49" s="307"/>
      <c r="AA49" s="307"/>
      <c r="AB49" s="307"/>
      <c r="AC49" s="307"/>
      <c r="AD49" s="307"/>
      <c r="AE49" s="307"/>
      <c r="AF49" s="307"/>
      <c r="AG49" s="307"/>
      <c r="AH49" s="307"/>
      <c r="AI49" s="307"/>
    </row>
    <row r="50" spans="1:35">
      <c r="A50" s="307"/>
      <c r="B50" s="838" t="s">
        <v>323</v>
      </c>
      <c r="C50" s="838"/>
      <c r="D50" s="838"/>
      <c r="E50" s="838"/>
      <c r="F50" s="838"/>
      <c r="G50" s="838"/>
      <c r="H50" s="838"/>
      <c r="I50" s="838"/>
      <c r="J50" s="838"/>
      <c r="K50" s="838"/>
      <c r="L50" s="838"/>
      <c r="M50" s="838"/>
      <c r="N50" s="838"/>
      <c r="O50" s="838"/>
      <c r="P50" s="838"/>
      <c r="Q50" s="838"/>
      <c r="R50" s="383"/>
      <c r="S50" s="383"/>
      <c r="T50" s="383"/>
      <c r="U50" s="383"/>
      <c r="V50" s="383"/>
      <c r="W50" s="383"/>
      <c r="Z50" s="307"/>
      <c r="AA50" s="307"/>
      <c r="AB50" s="307"/>
      <c r="AC50" s="307"/>
      <c r="AD50" s="307"/>
      <c r="AE50" s="307"/>
      <c r="AF50" s="307"/>
      <c r="AG50" s="307"/>
      <c r="AH50" s="307"/>
      <c r="AI50" s="307"/>
    </row>
    <row r="51" spans="1:35">
      <c r="A51" s="307"/>
      <c r="B51" s="307"/>
      <c r="C51" s="307"/>
      <c r="D51" s="307"/>
      <c r="E51" s="307"/>
      <c r="F51" s="307"/>
      <c r="G51" s="307"/>
      <c r="H51" s="307"/>
      <c r="I51" s="307"/>
      <c r="J51" s="307"/>
      <c r="K51" s="307"/>
      <c r="L51" s="307"/>
      <c r="M51" s="307"/>
      <c r="N51" s="307"/>
      <c r="O51" s="307"/>
      <c r="P51" s="307"/>
      <c r="Q51" s="307"/>
      <c r="R51" s="307"/>
      <c r="S51" s="307"/>
      <c r="T51" s="307"/>
      <c r="U51" s="307"/>
      <c r="V51" s="307"/>
      <c r="W51" s="307"/>
      <c r="Z51" s="307"/>
      <c r="AA51" s="307"/>
      <c r="AB51" s="307"/>
      <c r="AC51" s="307"/>
      <c r="AD51" s="307"/>
      <c r="AE51" s="307"/>
      <c r="AF51" s="307"/>
      <c r="AG51" s="307"/>
      <c r="AH51" s="307"/>
      <c r="AI51" s="307"/>
    </row>
    <row r="52" spans="1:35">
      <c r="A52" s="307"/>
      <c r="B52" s="307"/>
      <c r="C52" s="307"/>
      <c r="D52" s="307"/>
      <c r="E52" s="307"/>
      <c r="F52" s="307"/>
      <c r="G52" s="307"/>
      <c r="H52" s="307"/>
      <c r="I52" s="307"/>
      <c r="J52" s="307"/>
      <c r="K52" s="307"/>
      <c r="L52" s="307"/>
      <c r="M52" s="307"/>
      <c r="N52" s="307"/>
      <c r="O52" s="307"/>
      <c r="P52" s="307"/>
      <c r="Q52" s="307"/>
      <c r="R52" s="307"/>
      <c r="S52" s="307"/>
      <c r="T52" s="307"/>
      <c r="U52" s="307"/>
      <c r="V52" s="307"/>
      <c r="W52" s="307"/>
      <c r="Z52" s="307"/>
      <c r="AA52" s="307"/>
      <c r="AB52" s="307"/>
      <c r="AC52" s="307"/>
      <c r="AD52" s="307"/>
      <c r="AE52" s="307"/>
      <c r="AF52" s="307"/>
      <c r="AG52" s="307"/>
      <c r="AH52" s="307"/>
      <c r="AI52" s="307"/>
    </row>
    <row r="53" spans="1:35">
      <c r="A53" s="307"/>
      <c r="B53" s="307"/>
      <c r="C53" s="307"/>
      <c r="D53" s="307"/>
      <c r="E53" s="388"/>
      <c r="F53" s="388"/>
      <c r="H53" s="307"/>
      <c r="I53" s="307"/>
      <c r="J53" s="307"/>
      <c r="K53" s="307"/>
      <c r="L53" s="307"/>
      <c r="M53" s="307"/>
      <c r="N53" s="307"/>
      <c r="O53" s="307"/>
      <c r="P53" s="307"/>
      <c r="Q53" s="389"/>
      <c r="R53" s="307"/>
      <c r="S53" s="307"/>
      <c r="T53" s="307"/>
      <c r="U53" s="307"/>
      <c r="V53" s="307"/>
      <c r="W53" s="307"/>
      <c r="Z53" s="307"/>
      <c r="AA53" s="307"/>
      <c r="AB53" s="307"/>
      <c r="AC53" s="307"/>
      <c r="AD53" s="307"/>
      <c r="AE53" s="307"/>
      <c r="AF53" s="307"/>
      <c r="AG53" s="307"/>
      <c r="AH53" s="307"/>
      <c r="AI53" s="307"/>
    </row>
    <row r="54" spans="1:35">
      <c r="A54" s="307"/>
      <c r="B54" s="307"/>
      <c r="C54" s="307"/>
      <c r="D54" s="307"/>
      <c r="E54" s="388"/>
      <c r="F54" s="388"/>
      <c r="G54" s="307"/>
      <c r="H54" s="307"/>
      <c r="I54" s="307"/>
      <c r="J54" s="307"/>
      <c r="K54" s="307"/>
      <c r="L54" s="307"/>
      <c r="M54" s="307"/>
      <c r="N54" s="307"/>
      <c r="O54" s="307"/>
      <c r="P54" s="307"/>
      <c r="Q54" s="389"/>
      <c r="R54" s="307"/>
      <c r="S54" s="307"/>
      <c r="T54" s="307"/>
      <c r="U54" s="307"/>
      <c r="V54" s="307"/>
      <c r="W54" s="307"/>
      <c r="Z54" s="307"/>
      <c r="AA54" s="307"/>
      <c r="AB54" s="307"/>
      <c r="AC54" s="307"/>
      <c r="AD54" s="307"/>
      <c r="AE54" s="307"/>
      <c r="AF54" s="307"/>
      <c r="AG54" s="307"/>
      <c r="AH54" s="307"/>
      <c r="AI54" s="307"/>
    </row>
    <row r="55" spans="1:35">
      <c r="A55" s="307"/>
      <c r="B55" s="307"/>
      <c r="C55" s="307"/>
      <c r="D55" s="307"/>
      <c r="E55" s="307"/>
      <c r="F55" s="307"/>
      <c r="G55" s="307"/>
      <c r="H55" s="307"/>
      <c r="I55" s="307"/>
      <c r="J55" s="307"/>
      <c r="K55" s="307"/>
      <c r="L55" s="307"/>
      <c r="M55" s="307"/>
      <c r="N55" s="307"/>
      <c r="O55" s="307"/>
      <c r="P55" s="307"/>
      <c r="Q55" s="307"/>
      <c r="R55" s="307"/>
      <c r="S55" s="307"/>
      <c r="T55" s="307"/>
      <c r="U55" s="307"/>
      <c r="V55" s="307"/>
      <c r="W55" s="307"/>
      <c r="Z55" s="307"/>
      <c r="AA55" s="307"/>
      <c r="AB55" s="307"/>
      <c r="AC55" s="307"/>
      <c r="AD55" s="307"/>
      <c r="AE55" s="307"/>
      <c r="AF55" s="307"/>
      <c r="AG55" s="307"/>
      <c r="AH55" s="307"/>
      <c r="AI55" s="307"/>
    </row>
    <row r="56" spans="1:35">
      <c r="A56" s="307"/>
      <c r="B56" s="307"/>
      <c r="C56" s="307"/>
      <c r="D56" s="307"/>
      <c r="E56" s="388"/>
      <c r="F56" s="388"/>
      <c r="G56" s="307"/>
      <c r="H56" s="307"/>
      <c r="I56" s="307"/>
      <c r="J56" s="307"/>
      <c r="K56" s="307"/>
      <c r="L56" s="307"/>
      <c r="M56" s="307"/>
      <c r="N56" s="307"/>
      <c r="O56" s="307"/>
      <c r="P56" s="307"/>
      <c r="Q56" s="307"/>
      <c r="R56" s="307"/>
      <c r="S56" s="307"/>
      <c r="T56" s="307"/>
      <c r="U56" s="307"/>
      <c r="V56" s="307"/>
      <c r="W56" s="307"/>
      <c r="Z56" s="307"/>
      <c r="AA56" s="307"/>
      <c r="AB56" s="307"/>
      <c r="AC56" s="307"/>
      <c r="AD56" s="307"/>
      <c r="AE56" s="307"/>
      <c r="AF56" s="307"/>
      <c r="AG56" s="307"/>
      <c r="AH56" s="307"/>
      <c r="AI56" s="307"/>
    </row>
    <row r="57" spans="1:35">
      <c r="A57" s="307"/>
      <c r="B57" s="307"/>
      <c r="C57" s="307"/>
      <c r="D57" s="307"/>
      <c r="E57" s="388"/>
      <c r="F57" s="388"/>
      <c r="G57" s="307"/>
      <c r="H57" s="307"/>
      <c r="I57" s="307"/>
      <c r="J57" s="307"/>
      <c r="K57" s="307"/>
      <c r="L57" s="307"/>
      <c r="M57" s="307"/>
      <c r="N57" s="307"/>
      <c r="O57" s="307"/>
      <c r="P57" s="307"/>
      <c r="Q57" s="307"/>
      <c r="R57" s="307"/>
      <c r="S57" s="307"/>
      <c r="T57" s="307"/>
      <c r="U57" s="307"/>
      <c r="V57" s="307"/>
      <c r="W57" s="307"/>
      <c r="Z57" s="307"/>
      <c r="AA57" s="307"/>
      <c r="AB57" s="307"/>
      <c r="AC57" s="307"/>
      <c r="AD57" s="307"/>
      <c r="AE57" s="307"/>
      <c r="AF57" s="307"/>
      <c r="AG57" s="307"/>
      <c r="AH57" s="307"/>
      <c r="AI57" s="307"/>
    </row>
    <row r="58" spans="1:35">
      <c r="A58" s="307"/>
      <c r="B58" s="307"/>
      <c r="C58" s="307"/>
      <c r="D58" s="307"/>
      <c r="E58" s="307"/>
      <c r="F58" s="307"/>
      <c r="G58" s="307"/>
      <c r="H58" s="307"/>
      <c r="I58" s="307"/>
      <c r="J58" s="307"/>
      <c r="K58" s="307"/>
      <c r="L58" s="307"/>
      <c r="M58" s="307"/>
      <c r="N58" s="307"/>
      <c r="O58" s="307"/>
      <c r="P58" s="307"/>
      <c r="Q58" s="307"/>
      <c r="R58" s="307"/>
      <c r="S58" s="307"/>
      <c r="T58" s="307"/>
      <c r="U58" s="307"/>
      <c r="V58" s="307"/>
      <c r="W58" s="307"/>
      <c r="Z58" s="307"/>
      <c r="AA58" s="307"/>
      <c r="AB58" s="307"/>
      <c r="AC58" s="307"/>
      <c r="AD58" s="307"/>
      <c r="AE58" s="307"/>
      <c r="AF58" s="307"/>
      <c r="AG58" s="307"/>
      <c r="AH58" s="307"/>
      <c r="AI58" s="307"/>
    </row>
    <row r="59" spans="1:35">
      <c r="A59" s="307"/>
      <c r="B59" s="307"/>
      <c r="C59" s="307"/>
      <c r="D59" s="307"/>
      <c r="E59" s="307"/>
      <c r="F59" s="307"/>
      <c r="G59" s="307"/>
      <c r="H59" s="307"/>
      <c r="I59" s="307"/>
      <c r="J59" s="307"/>
      <c r="K59" s="307"/>
      <c r="L59" s="307"/>
      <c r="M59" s="307"/>
      <c r="N59" s="307"/>
      <c r="O59" s="307"/>
      <c r="P59" s="307"/>
      <c r="Q59" s="307"/>
      <c r="R59" s="307"/>
      <c r="S59" s="307"/>
      <c r="T59" s="307"/>
      <c r="U59" s="307"/>
      <c r="V59" s="307"/>
      <c r="W59" s="307"/>
      <c r="Z59" s="307"/>
      <c r="AA59" s="307"/>
      <c r="AB59" s="307"/>
      <c r="AC59" s="307"/>
      <c r="AD59" s="307"/>
      <c r="AE59" s="307"/>
      <c r="AF59" s="307"/>
      <c r="AG59" s="307"/>
      <c r="AH59" s="307"/>
      <c r="AI59" s="307"/>
    </row>
    <row r="60" spans="1:35">
      <c r="A60" s="307"/>
      <c r="B60" s="307"/>
      <c r="C60" s="307"/>
      <c r="D60" s="307"/>
      <c r="E60" s="307"/>
      <c r="F60" s="307"/>
      <c r="G60" s="307"/>
      <c r="H60" s="307"/>
      <c r="I60" s="307"/>
      <c r="J60" s="307"/>
      <c r="K60" s="307"/>
      <c r="L60" s="307"/>
      <c r="M60" s="307"/>
      <c r="N60" s="307"/>
      <c r="O60" s="307"/>
      <c r="P60" s="307"/>
      <c r="Q60" s="307"/>
      <c r="R60" s="307"/>
      <c r="S60" s="307"/>
      <c r="T60" s="307"/>
      <c r="U60" s="307"/>
      <c r="V60" s="307"/>
      <c r="W60" s="307"/>
      <c r="Z60" s="307"/>
      <c r="AA60" s="307"/>
      <c r="AB60" s="307"/>
      <c r="AC60" s="307"/>
      <c r="AD60" s="307"/>
      <c r="AE60" s="307"/>
      <c r="AF60" s="307"/>
      <c r="AG60" s="307"/>
      <c r="AH60" s="307"/>
      <c r="AI60" s="307"/>
    </row>
    <row r="61" spans="1:35">
      <c r="A61" s="307"/>
      <c r="B61" s="307"/>
      <c r="C61" s="307"/>
      <c r="D61" s="307"/>
      <c r="E61" s="307"/>
      <c r="F61" s="307"/>
      <c r="G61" s="307"/>
      <c r="H61" s="307"/>
      <c r="I61" s="307"/>
      <c r="J61" s="307"/>
      <c r="K61" s="307"/>
      <c r="L61" s="307"/>
      <c r="M61" s="307"/>
      <c r="N61" s="307"/>
      <c r="O61" s="307"/>
      <c r="P61" s="307"/>
      <c r="Q61" s="307"/>
      <c r="R61" s="307"/>
      <c r="S61" s="307"/>
      <c r="T61" s="307"/>
      <c r="U61" s="307"/>
      <c r="V61" s="307"/>
      <c r="W61" s="307"/>
      <c r="Z61" s="307"/>
      <c r="AA61" s="307"/>
      <c r="AB61" s="307"/>
      <c r="AC61" s="307"/>
      <c r="AD61" s="307"/>
      <c r="AE61" s="307"/>
      <c r="AF61" s="307"/>
      <c r="AG61" s="307"/>
      <c r="AH61" s="307"/>
      <c r="AI61" s="307"/>
    </row>
    <row r="62" spans="1:35">
      <c r="A62" s="307"/>
      <c r="B62" s="307"/>
      <c r="C62" s="307"/>
      <c r="D62" s="307"/>
      <c r="E62" s="307"/>
      <c r="F62" s="307"/>
      <c r="G62" s="307"/>
      <c r="H62" s="307"/>
      <c r="I62" s="307"/>
      <c r="J62" s="307"/>
      <c r="K62" s="307"/>
      <c r="L62" s="307"/>
      <c r="M62" s="307"/>
      <c r="N62" s="307"/>
      <c r="O62" s="307"/>
      <c r="P62" s="307"/>
      <c r="Q62" s="307"/>
      <c r="R62" s="307"/>
      <c r="S62" s="307"/>
      <c r="T62" s="307"/>
      <c r="U62" s="307"/>
      <c r="V62" s="307"/>
      <c r="W62" s="307"/>
      <c r="Z62" s="307"/>
      <c r="AA62" s="307"/>
      <c r="AB62" s="307"/>
      <c r="AC62" s="307"/>
      <c r="AD62" s="307"/>
      <c r="AE62" s="307"/>
      <c r="AF62" s="307"/>
      <c r="AG62" s="307"/>
      <c r="AH62" s="307"/>
      <c r="AI62" s="307"/>
    </row>
    <row r="63" spans="1:35">
      <c r="A63" s="307"/>
      <c r="B63" s="307"/>
      <c r="C63" s="307"/>
      <c r="D63" s="307"/>
      <c r="E63" s="307"/>
      <c r="F63" s="307"/>
      <c r="G63" s="307"/>
      <c r="H63" s="307"/>
      <c r="I63" s="307"/>
      <c r="J63" s="307"/>
      <c r="K63" s="307"/>
      <c r="L63" s="307"/>
      <c r="M63" s="307"/>
      <c r="N63" s="307"/>
      <c r="O63" s="307"/>
      <c r="P63" s="307"/>
      <c r="Q63" s="307"/>
      <c r="R63" s="307"/>
      <c r="S63" s="307"/>
      <c r="T63" s="307"/>
      <c r="U63" s="307"/>
      <c r="V63" s="307"/>
      <c r="W63" s="307"/>
      <c r="Z63" s="307"/>
      <c r="AA63" s="307"/>
      <c r="AB63" s="307"/>
      <c r="AC63" s="307"/>
      <c r="AD63" s="307"/>
      <c r="AE63" s="307"/>
      <c r="AF63" s="307"/>
      <c r="AG63" s="307"/>
      <c r="AH63" s="307"/>
      <c r="AI63" s="307"/>
    </row>
    <row r="64" spans="1:35">
      <c r="A64" s="307"/>
      <c r="B64" s="307"/>
      <c r="C64" s="307"/>
      <c r="D64" s="307"/>
      <c r="E64" s="307"/>
      <c r="F64" s="307"/>
      <c r="G64" s="307"/>
      <c r="H64" s="307"/>
      <c r="I64" s="307"/>
      <c r="J64" s="307"/>
      <c r="K64" s="307"/>
      <c r="L64" s="307"/>
      <c r="M64" s="307"/>
      <c r="N64" s="307"/>
      <c r="O64" s="307"/>
      <c r="P64" s="307"/>
      <c r="Q64" s="307"/>
      <c r="R64" s="307"/>
      <c r="S64" s="307"/>
      <c r="T64" s="307"/>
      <c r="U64" s="307"/>
      <c r="V64" s="307"/>
      <c r="W64" s="307"/>
      <c r="Z64" s="307"/>
      <c r="AA64" s="307"/>
      <c r="AB64" s="307"/>
      <c r="AC64" s="307"/>
      <c r="AD64" s="307"/>
      <c r="AE64" s="307"/>
      <c r="AF64" s="307"/>
      <c r="AG64" s="307"/>
      <c r="AH64" s="307"/>
      <c r="AI64" s="307"/>
    </row>
    <row r="65" spans="1:35">
      <c r="A65" s="307"/>
      <c r="B65" s="307"/>
      <c r="C65" s="307"/>
      <c r="D65" s="307"/>
      <c r="E65" s="307"/>
      <c r="F65" s="307"/>
      <c r="G65" s="307"/>
      <c r="H65" s="307"/>
      <c r="I65" s="307"/>
      <c r="J65" s="307"/>
      <c r="K65" s="307"/>
      <c r="L65" s="307"/>
      <c r="M65" s="307"/>
      <c r="N65" s="307"/>
      <c r="O65" s="307"/>
      <c r="P65" s="307"/>
      <c r="Q65" s="307"/>
      <c r="R65" s="307"/>
      <c r="S65" s="307"/>
      <c r="T65" s="307"/>
      <c r="U65" s="307"/>
      <c r="V65" s="307"/>
      <c r="W65" s="307"/>
      <c r="Z65" s="307"/>
      <c r="AA65" s="307"/>
      <c r="AB65" s="307"/>
      <c r="AC65" s="307"/>
      <c r="AD65" s="307"/>
      <c r="AE65" s="307"/>
      <c r="AF65" s="307"/>
      <c r="AG65" s="307"/>
      <c r="AH65" s="307"/>
      <c r="AI65" s="307"/>
    </row>
    <row r="66" spans="1:35">
      <c r="A66" s="307"/>
      <c r="B66" s="307"/>
      <c r="C66" s="307"/>
      <c r="D66" s="307"/>
      <c r="E66" s="307"/>
      <c r="F66" s="307"/>
      <c r="G66" s="307"/>
      <c r="H66" s="307"/>
      <c r="I66" s="307"/>
      <c r="J66" s="307"/>
      <c r="K66" s="307"/>
      <c r="L66" s="307"/>
      <c r="M66" s="307"/>
      <c r="N66" s="307"/>
      <c r="O66" s="307"/>
      <c r="P66" s="307"/>
      <c r="Q66" s="307"/>
      <c r="R66" s="307"/>
      <c r="S66" s="307"/>
      <c r="T66" s="307"/>
      <c r="U66" s="307"/>
      <c r="V66" s="307"/>
      <c r="W66" s="307"/>
      <c r="Z66" s="307"/>
      <c r="AA66" s="307"/>
      <c r="AB66" s="307"/>
      <c r="AC66" s="307"/>
      <c r="AD66" s="307"/>
      <c r="AE66" s="307"/>
      <c r="AF66" s="307"/>
      <c r="AG66" s="307"/>
      <c r="AH66" s="307"/>
      <c r="AI66" s="307"/>
    </row>
    <row r="67" spans="1:35">
      <c r="A67" s="307"/>
      <c r="B67" s="307"/>
      <c r="C67" s="307"/>
      <c r="D67" s="307"/>
      <c r="E67" s="307"/>
      <c r="F67" s="307"/>
      <c r="G67" s="307"/>
      <c r="H67" s="307"/>
      <c r="I67" s="307"/>
      <c r="J67" s="307"/>
      <c r="K67" s="307"/>
      <c r="L67" s="307"/>
      <c r="M67" s="307"/>
      <c r="N67" s="307"/>
      <c r="O67" s="307"/>
      <c r="P67" s="307"/>
      <c r="Q67" s="307"/>
      <c r="R67" s="307"/>
      <c r="S67" s="307"/>
      <c r="T67" s="307"/>
      <c r="U67" s="307"/>
      <c r="V67" s="307"/>
      <c r="W67" s="307"/>
      <c r="Z67" s="307"/>
      <c r="AA67" s="307"/>
      <c r="AB67" s="307"/>
      <c r="AC67" s="307"/>
      <c r="AD67" s="307"/>
      <c r="AE67" s="307"/>
      <c r="AF67" s="307"/>
      <c r="AG67" s="307"/>
      <c r="AH67" s="307"/>
      <c r="AI67" s="307"/>
    </row>
    <row r="68" spans="1:35">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Z68" s="307"/>
      <c r="AA68" s="307"/>
      <c r="AB68" s="307"/>
      <c r="AC68" s="307"/>
      <c r="AD68" s="307"/>
      <c r="AE68" s="307"/>
      <c r="AF68" s="307"/>
      <c r="AG68" s="307"/>
      <c r="AH68" s="307"/>
      <c r="AI68" s="307"/>
    </row>
    <row r="69" spans="1:35">
      <c r="A69" s="307"/>
      <c r="B69" s="307"/>
      <c r="C69" s="307"/>
      <c r="D69" s="307"/>
      <c r="E69" s="307"/>
      <c r="F69" s="307"/>
      <c r="G69" s="307"/>
      <c r="H69" s="307"/>
      <c r="I69" s="307"/>
      <c r="J69" s="307"/>
      <c r="K69" s="307"/>
      <c r="L69" s="307"/>
      <c r="M69" s="307"/>
      <c r="N69" s="307"/>
      <c r="O69" s="307"/>
      <c r="P69" s="307"/>
      <c r="Q69" s="307"/>
      <c r="R69" s="307"/>
      <c r="S69" s="307"/>
      <c r="T69" s="307"/>
      <c r="U69" s="307"/>
      <c r="V69" s="307"/>
      <c r="W69" s="307"/>
      <c r="Z69" s="307"/>
      <c r="AA69" s="307"/>
      <c r="AB69" s="307"/>
      <c r="AC69" s="307"/>
      <c r="AD69" s="307"/>
      <c r="AE69" s="307"/>
      <c r="AF69" s="307"/>
      <c r="AG69" s="307"/>
      <c r="AH69" s="307"/>
      <c r="AI69" s="307"/>
    </row>
    <row r="70" spans="1:35">
      <c r="A70" s="307"/>
      <c r="B70" s="307"/>
      <c r="C70" s="307"/>
      <c r="D70" s="307"/>
      <c r="E70" s="307"/>
      <c r="F70" s="307"/>
      <c r="G70" s="307"/>
      <c r="H70" s="307"/>
      <c r="I70" s="307"/>
      <c r="J70" s="307"/>
      <c r="K70" s="307"/>
      <c r="L70" s="307"/>
      <c r="M70" s="307"/>
      <c r="N70" s="307"/>
      <c r="O70" s="307"/>
      <c r="P70" s="307"/>
      <c r="Q70" s="307"/>
      <c r="R70" s="307"/>
      <c r="S70" s="307"/>
      <c r="T70" s="307"/>
      <c r="U70" s="307"/>
      <c r="V70" s="307"/>
      <c r="W70" s="307"/>
      <c r="Z70" s="307"/>
      <c r="AA70" s="307"/>
      <c r="AB70" s="307"/>
      <c r="AC70" s="307"/>
      <c r="AD70" s="307"/>
      <c r="AE70" s="307"/>
      <c r="AF70" s="307"/>
      <c r="AG70" s="307"/>
      <c r="AH70" s="307"/>
      <c r="AI70" s="307"/>
    </row>
    <row r="71" spans="1:35">
      <c r="A71" s="307"/>
      <c r="B71" s="307"/>
      <c r="C71" s="307"/>
      <c r="D71" s="307"/>
      <c r="E71" s="307"/>
      <c r="F71" s="307"/>
      <c r="G71" s="307"/>
      <c r="H71" s="307"/>
      <c r="I71" s="307"/>
      <c r="J71" s="307"/>
      <c r="K71" s="307"/>
      <c r="L71" s="307"/>
      <c r="M71" s="307"/>
      <c r="N71" s="307"/>
      <c r="O71" s="307"/>
      <c r="P71" s="307"/>
      <c r="Q71" s="307"/>
      <c r="R71" s="307"/>
      <c r="S71" s="307"/>
      <c r="T71" s="307"/>
      <c r="U71" s="307"/>
      <c r="V71" s="307"/>
      <c r="W71" s="307"/>
      <c r="Z71" s="307"/>
      <c r="AA71" s="307"/>
      <c r="AB71" s="307"/>
      <c r="AC71" s="307"/>
      <c r="AD71" s="307"/>
      <c r="AE71" s="307"/>
      <c r="AF71" s="307"/>
      <c r="AG71" s="307"/>
      <c r="AH71" s="307"/>
      <c r="AI71" s="307"/>
    </row>
    <row r="72" spans="1:35">
      <c r="A72" s="307"/>
      <c r="B72" s="307"/>
      <c r="C72" s="307"/>
      <c r="D72" s="307"/>
      <c r="E72" s="307"/>
      <c r="F72" s="307"/>
      <c r="G72" s="307"/>
      <c r="H72" s="307"/>
      <c r="I72" s="307"/>
      <c r="J72" s="307"/>
      <c r="K72" s="307"/>
      <c r="L72" s="307"/>
      <c r="M72" s="307"/>
      <c r="N72" s="307"/>
      <c r="O72" s="307"/>
      <c r="P72" s="307"/>
      <c r="Q72" s="307"/>
      <c r="R72" s="307"/>
      <c r="S72" s="307"/>
      <c r="T72" s="307"/>
      <c r="U72" s="307"/>
      <c r="V72" s="307"/>
      <c r="W72" s="307"/>
      <c r="Z72" s="307"/>
      <c r="AA72" s="307"/>
      <c r="AB72" s="307"/>
      <c r="AC72" s="307"/>
      <c r="AD72" s="307"/>
      <c r="AE72" s="307"/>
      <c r="AF72" s="307"/>
      <c r="AG72" s="307"/>
      <c r="AH72" s="307"/>
      <c r="AI72" s="307"/>
    </row>
    <row r="73" spans="1:35">
      <c r="A73" s="307"/>
      <c r="B73" s="307"/>
      <c r="C73" s="307"/>
      <c r="D73" s="307"/>
      <c r="E73" s="307"/>
      <c r="F73" s="307"/>
      <c r="G73" s="307"/>
      <c r="H73" s="307"/>
      <c r="I73" s="307"/>
      <c r="J73" s="307"/>
      <c r="K73" s="307"/>
      <c r="L73" s="307"/>
      <c r="M73" s="307"/>
      <c r="N73" s="307"/>
      <c r="O73" s="307"/>
      <c r="P73" s="307"/>
      <c r="Q73" s="307"/>
      <c r="R73" s="307"/>
      <c r="S73" s="307"/>
      <c r="T73" s="307"/>
      <c r="U73" s="307"/>
      <c r="V73" s="307"/>
      <c r="W73" s="307"/>
      <c r="Z73" s="307"/>
      <c r="AA73" s="307"/>
      <c r="AB73" s="307"/>
      <c r="AC73" s="307"/>
      <c r="AD73" s="307"/>
      <c r="AE73" s="307"/>
      <c r="AF73" s="307"/>
      <c r="AG73" s="307"/>
      <c r="AH73" s="307"/>
      <c r="AI73" s="307"/>
    </row>
    <row r="74" spans="1:35">
      <c r="A74" s="307"/>
      <c r="B74" s="307"/>
      <c r="C74" s="307"/>
      <c r="D74" s="307"/>
      <c r="E74" s="307"/>
      <c r="F74" s="307"/>
      <c r="G74" s="307"/>
      <c r="H74" s="307"/>
      <c r="I74" s="307"/>
      <c r="J74" s="307"/>
      <c r="K74" s="307"/>
      <c r="L74" s="307"/>
      <c r="M74" s="307"/>
      <c r="N74" s="307"/>
      <c r="O74" s="307"/>
      <c r="P74" s="307"/>
      <c r="Q74" s="307"/>
      <c r="R74" s="307"/>
      <c r="S74" s="307"/>
      <c r="T74" s="307"/>
      <c r="U74" s="307"/>
      <c r="V74" s="307"/>
      <c r="W74" s="307"/>
      <c r="Z74" s="307"/>
      <c r="AA74" s="307"/>
      <c r="AB74" s="307"/>
      <c r="AC74" s="307"/>
      <c r="AD74" s="307"/>
      <c r="AE74" s="307"/>
      <c r="AF74" s="307"/>
      <c r="AG74" s="307"/>
      <c r="AH74" s="307"/>
      <c r="AI74" s="307"/>
    </row>
    <row r="75" spans="1:35">
      <c r="A75" s="307"/>
      <c r="B75" s="307"/>
      <c r="C75" s="307"/>
      <c r="D75" s="307"/>
      <c r="E75" s="307"/>
      <c r="F75" s="307"/>
      <c r="G75" s="307"/>
      <c r="H75" s="307"/>
      <c r="I75" s="307"/>
      <c r="J75" s="307"/>
      <c r="K75" s="307"/>
      <c r="L75" s="307"/>
      <c r="M75" s="307"/>
      <c r="N75" s="307"/>
      <c r="O75" s="307"/>
      <c r="P75" s="307"/>
      <c r="Q75" s="307"/>
      <c r="R75" s="307"/>
      <c r="S75" s="307"/>
      <c r="T75" s="307"/>
      <c r="U75" s="307"/>
      <c r="V75" s="307"/>
      <c r="W75" s="307"/>
      <c r="Z75" s="307"/>
      <c r="AA75" s="307"/>
      <c r="AB75" s="307"/>
      <c r="AC75" s="307"/>
      <c r="AD75" s="307"/>
      <c r="AE75" s="307"/>
      <c r="AF75" s="307"/>
      <c r="AG75" s="307"/>
      <c r="AH75" s="307"/>
      <c r="AI75" s="307"/>
    </row>
    <row r="76" spans="1:35">
      <c r="A76" s="307"/>
      <c r="B76" s="307"/>
      <c r="C76" s="307"/>
      <c r="D76" s="307"/>
      <c r="E76" s="307"/>
      <c r="F76" s="307"/>
      <c r="G76" s="307"/>
      <c r="H76" s="307"/>
      <c r="I76" s="307"/>
      <c r="J76" s="307"/>
      <c r="K76" s="307"/>
      <c r="L76" s="307"/>
      <c r="M76" s="307"/>
      <c r="N76" s="307"/>
      <c r="O76" s="307"/>
      <c r="P76" s="307"/>
      <c r="Q76" s="307"/>
      <c r="R76" s="307"/>
      <c r="S76" s="307"/>
      <c r="T76" s="307"/>
      <c r="U76" s="307"/>
      <c r="V76" s="307"/>
      <c r="W76" s="307"/>
      <c r="Z76" s="307"/>
      <c r="AA76" s="307"/>
      <c r="AB76" s="307"/>
      <c r="AC76" s="307"/>
      <c r="AD76" s="307"/>
      <c r="AE76" s="307"/>
      <c r="AF76" s="307"/>
      <c r="AG76" s="307"/>
      <c r="AH76" s="307"/>
      <c r="AI76" s="307"/>
    </row>
    <row r="77" spans="1:35">
      <c r="A77" s="307"/>
      <c r="B77" s="307"/>
      <c r="C77" s="307"/>
      <c r="D77" s="307"/>
      <c r="E77" s="307"/>
      <c r="F77" s="307"/>
      <c r="G77" s="307"/>
      <c r="H77" s="307"/>
      <c r="I77" s="307"/>
      <c r="J77" s="307"/>
      <c r="K77" s="307"/>
      <c r="L77" s="307"/>
      <c r="M77" s="307"/>
      <c r="N77" s="307"/>
      <c r="O77" s="307"/>
      <c r="P77" s="307"/>
      <c r="Q77" s="307"/>
      <c r="R77" s="307"/>
      <c r="S77" s="307"/>
      <c r="T77" s="307"/>
      <c r="U77" s="307"/>
      <c r="V77" s="307"/>
      <c r="W77" s="307"/>
      <c r="Z77" s="307"/>
      <c r="AA77" s="307"/>
      <c r="AB77" s="307"/>
      <c r="AC77" s="307"/>
      <c r="AD77" s="307"/>
      <c r="AE77" s="307"/>
      <c r="AF77" s="307"/>
      <c r="AG77" s="307"/>
      <c r="AH77" s="307"/>
      <c r="AI77" s="307"/>
    </row>
    <row r="78" spans="1:35">
      <c r="A78" s="307"/>
      <c r="B78" s="307"/>
      <c r="C78" s="307"/>
      <c r="D78" s="307"/>
      <c r="E78" s="307"/>
      <c r="F78" s="307"/>
      <c r="G78" s="307"/>
      <c r="H78" s="307"/>
      <c r="I78" s="307"/>
      <c r="J78" s="307"/>
      <c r="K78" s="307"/>
      <c r="L78" s="307"/>
      <c r="M78" s="307"/>
      <c r="N78" s="307"/>
      <c r="O78" s="307"/>
      <c r="P78" s="307"/>
      <c r="Q78" s="307"/>
      <c r="R78" s="307"/>
      <c r="S78" s="307"/>
      <c r="T78" s="307"/>
      <c r="U78" s="307"/>
      <c r="V78" s="307"/>
      <c r="W78" s="307"/>
      <c r="Z78" s="307"/>
      <c r="AA78" s="307"/>
      <c r="AB78" s="307"/>
      <c r="AC78" s="307"/>
      <c r="AD78" s="307"/>
      <c r="AE78" s="307"/>
      <c r="AF78" s="307"/>
      <c r="AG78" s="307"/>
      <c r="AH78" s="307"/>
      <c r="AI78" s="307"/>
    </row>
    <row r="79" spans="1:35">
      <c r="A79" s="307"/>
      <c r="B79" s="307"/>
      <c r="C79" s="307"/>
      <c r="D79" s="307"/>
      <c r="E79" s="307"/>
      <c r="F79" s="307"/>
      <c r="G79" s="307"/>
      <c r="H79" s="307"/>
      <c r="I79" s="307"/>
      <c r="J79" s="307"/>
      <c r="K79" s="307"/>
      <c r="L79" s="307"/>
      <c r="M79" s="307"/>
      <c r="N79" s="307"/>
      <c r="O79" s="307"/>
      <c r="P79" s="307"/>
      <c r="Q79" s="307"/>
      <c r="R79" s="307"/>
      <c r="S79" s="307"/>
      <c r="T79" s="307"/>
      <c r="U79" s="307"/>
      <c r="V79" s="307"/>
      <c r="W79" s="307"/>
      <c r="Z79" s="307"/>
      <c r="AA79" s="307"/>
      <c r="AB79" s="307"/>
      <c r="AC79" s="307"/>
      <c r="AD79" s="307"/>
      <c r="AE79" s="307"/>
      <c r="AF79" s="307"/>
      <c r="AG79" s="307"/>
      <c r="AH79" s="307"/>
      <c r="AI79" s="307"/>
    </row>
    <row r="80" spans="1:35">
      <c r="A80" s="307"/>
      <c r="B80" s="307"/>
      <c r="C80" s="307"/>
      <c r="D80" s="307"/>
      <c r="E80" s="307"/>
      <c r="F80" s="307"/>
      <c r="G80" s="307"/>
      <c r="H80" s="307"/>
      <c r="I80" s="307"/>
      <c r="J80" s="307"/>
      <c r="K80" s="307"/>
      <c r="L80" s="307"/>
      <c r="M80" s="307"/>
      <c r="N80" s="307"/>
      <c r="O80" s="307"/>
      <c r="P80" s="307"/>
      <c r="Q80" s="307"/>
      <c r="R80" s="307"/>
      <c r="S80" s="307"/>
      <c r="T80" s="307"/>
      <c r="U80" s="307"/>
      <c r="V80" s="307"/>
      <c r="W80" s="307"/>
      <c r="Z80" s="307"/>
      <c r="AA80" s="307"/>
      <c r="AB80" s="307"/>
      <c r="AC80" s="307"/>
      <c r="AD80" s="307"/>
      <c r="AE80" s="307"/>
      <c r="AF80" s="307"/>
      <c r="AG80" s="307"/>
      <c r="AH80" s="307"/>
      <c r="AI80" s="307"/>
    </row>
    <row r="81" spans="1:35">
      <c r="A81" s="307"/>
      <c r="B81" s="307"/>
      <c r="C81" s="307"/>
      <c r="D81" s="307"/>
      <c r="E81" s="307"/>
      <c r="F81" s="307"/>
      <c r="G81" s="307"/>
      <c r="H81" s="307"/>
      <c r="I81" s="307"/>
      <c r="J81" s="307"/>
      <c r="K81" s="307"/>
      <c r="L81" s="307"/>
      <c r="M81" s="307"/>
      <c r="N81" s="307"/>
      <c r="O81" s="307"/>
      <c r="P81" s="307"/>
      <c r="Q81" s="307"/>
      <c r="R81" s="307"/>
      <c r="S81" s="307"/>
      <c r="T81" s="307"/>
      <c r="U81" s="307"/>
      <c r="V81" s="307"/>
      <c r="W81" s="307"/>
      <c r="Z81" s="307"/>
      <c r="AA81" s="307"/>
      <c r="AB81" s="307"/>
      <c r="AC81" s="307"/>
      <c r="AD81" s="307"/>
      <c r="AE81" s="307"/>
      <c r="AF81" s="307"/>
      <c r="AG81" s="307"/>
      <c r="AH81" s="307"/>
      <c r="AI81" s="307"/>
    </row>
    <row r="82" spans="1:35">
      <c r="A82" s="307"/>
      <c r="B82" s="307"/>
      <c r="C82" s="307"/>
      <c r="D82" s="307"/>
      <c r="E82" s="307"/>
      <c r="F82" s="307"/>
      <c r="G82" s="307"/>
      <c r="H82" s="307"/>
      <c r="I82" s="307"/>
      <c r="J82" s="307"/>
      <c r="K82" s="307"/>
      <c r="L82" s="307"/>
      <c r="M82" s="307"/>
      <c r="N82" s="307"/>
      <c r="O82" s="307"/>
      <c r="P82" s="307"/>
      <c r="Q82" s="307"/>
      <c r="R82" s="307"/>
      <c r="S82" s="307"/>
      <c r="T82" s="307"/>
      <c r="U82" s="307"/>
      <c r="V82" s="307"/>
      <c r="W82" s="307"/>
      <c r="Z82" s="307"/>
      <c r="AA82" s="307"/>
      <c r="AB82" s="307"/>
      <c r="AC82" s="307"/>
      <c r="AD82" s="307"/>
      <c r="AE82" s="307"/>
      <c r="AF82" s="307"/>
      <c r="AG82" s="307"/>
      <c r="AH82" s="307"/>
      <c r="AI82" s="307"/>
    </row>
    <row r="83" spans="1:35">
      <c r="A83" s="307"/>
      <c r="B83" s="307"/>
      <c r="C83" s="307"/>
      <c r="D83" s="307"/>
      <c r="E83" s="307"/>
      <c r="F83" s="307"/>
      <c r="G83" s="307"/>
      <c r="H83" s="307"/>
      <c r="I83" s="307"/>
      <c r="J83" s="307"/>
      <c r="K83" s="307"/>
      <c r="L83" s="307"/>
      <c r="M83" s="307"/>
      <c r="N83" s="307"/>
      <c r="O83" s="307"/>
      <c r="P83" s="307"/>
      <c r="Q83" s="307"/>
      <c r="R83" s="307"/>
      <c r="S83" s="307"/>
      <c r="T83" s="307"/>
      <c r="U83" s="307"/>
      <c r="V83" s="307"/>
      <c r="W83" s="307"/>
      <c r="Z83" s="307"/>
      <c r="AA83" s="307"/>
      <c r="AB83" s="307"/>
      <c r="AC83" s="307"/>
      <c r="AD83" s="307"/>
      <c r="AE83" s="307"/>
      <c r="AF83" s="307"/>
      <c r="AG83" s="307"/>
      <c r="AH83" s="307"/>
      <c r="AI83" s="307"/>
    </row>
    <row r="84" spans="1:35">
      <c r="A84" s="307"/>
      <c r="B84" s="307"/>
      <c r="C84" s="307"/>
      <c r="D84" s="307"/>
      <c r="E84" s="307"/>
      <c r="F84" s="307"/>
      <c r="G84" s="307"/>
      <c r="H84" s="307"/>
      <c r="I84" s="307"/>
      <c r="J84" s="307"/>
      <c r="K84" s="307"/>
      <c r="L84" s="307"/>
      <c r="M84" s="307"/>
      <c r="N84" s="307"/>
      <c r="O84" s="307"/>
      <c r="P84" s="307"/>
      <c r="Q84" s="307"/>
      <c r="R84" s="307"/>
      <c r="S84" s="307"/>
      <c r="T84" s="307"/>
      <c r="U84" s="307"/>
      <c r="V84" s="307"/>
      <c r="W84" s="307"/>
      <c r="Z84" s="307"/>
      <c r="AA84" s="307"/>
      <c r="AB84" s="307"/>
      <c r="AC84" s="307"/>
      <c r="AD84" s="307"/>
      <c r="AE84" s="307"/>
      <c r="AF84" s="307"/>
      <c r="AG84" s="307"/>
      <c r="AH84" s="307"/>
      <c r="AI84" s="307"/>
    </row>
    <row r="85" spans="1:35">
      <c r="A85" s="307"/>
      <c r="B85" s="307"/>
      <c r="C85" s="307"/>
      <c r="D85" s="307"/>
      <c r="E85" s="307"/>
      <c r="F85" s="307"/>
      <c r="G85" s="307"/>
      <c r="H85" s="307"/>
      <c r="I85" s="307"/>
      <c r="J85" s="307"/>
      <c r="K85" s="307"/>
      <c r="L85" s="307"/>
      <c r="M85" s="307"/>
      <c r="N85" s="307"/>
      <c r="O85" s="307"/>
      <c r="P85" s="307"/>
      <c r="Q85" s="307"/>
      <c r="R85" s="307"/>
      <c r="S85" s="307"/>
      <c r="T85" s="307"/>
      <c r="U85" s="307"/>
      <c r="V85" s="307"/>
      <c r="W85" s="307"/>
      <c r="Z85" s="307"/>
      <c r="AA85" s="307"/>
      <c r="AB85" s="307"/>
      <c r="AC85" s="307"/>
      <c r="AD85" s="307"/>
      <c r="AE85" s="307"/>
      <c r="AF85" s="307"/>
      <c r="AG85" s="307"/>
      <c r="AH85" s="307"/>
      <c r="AI85" s="307"/>
    </row>
    <row r="86" spans="1:35">
      <c r="A86" s="307"/>
      <c r="B86" s="307"/>
      <c r="C86" s="307"/>
      <c r="D86" s="307"/>
      <c r="E86" s="307"/>
      <c r="F86" s="307"/>
      <c r="G86" s="307"/>
      <c r="H86" s="307"/>
      <c r="I86" s="307"/>
      <c r="J86" s="307"/>
      <c r="K86" s="307"/>
      <c r="L86" s="307"/>
      <c r="M86" s="307"/>
      <c r="N86" s="307"/>
      <c r="O86" s="307"/>
      <c r="P86" s="307"/>
      <c r="Q86" s="307"/>
      <c r="R86" s="307"/>
      <c r="S86" s="307"/>
      <c r="T86" s="307"/>
      <c r="U86" s="307"/>
      <c r="V86" s="307"/>
      <c r="W86" s="307"/>
      <c r="Z86" s="307"/>
      <c r="AA86" s="307"/>
      <c r="AB86" s="307"/>
      <c r="AC86" s="307"/>
      <c r="AD86" s="307"/>
      <c r="AE86" s="307"/>
      <c r="AF86" s="307"/>
      <c r="AG86" s="307"/>
      <c r="AH86" s="307"/>
      <c r="AI86" s="307"/>
    </row>
    <row r="87" spans="1:35">
      <c r="A87" s="307"/>
      <c r="B87" s="307"/>
      <c r="C87" s="307"/>
      <c r="D87" s="307"/>
      <c r="E87" s="307"/>
      <c r="F87" s="307"/>
      <c r="G87" s="307"/>
      <c r="H87" s="307"/>
      <c r="I87" s="307"/>
      <c r="J87" s="307"/>
      <c r="K87" s="307"/>
      <c r="L87" s="307"/>
      <c r="M87" s="307"/>
      <c r="N87" s="307"/>
      <c r="O87" s="307"/>
      <c r="P87" s="307"/>
      <c r="Q87" s="307"/>
      <c r="R87" s="307"/>
      <c r="S87" s="307"/>
      <c r="T87" s="307"/>
      <c r="U87" s="307"/>
      <c r="V87" s="307"/>
      <c r="W87" s="307"/>
      <c r="Z87" s="307"/>
      <c r="AA87" s="307"/>
      <c r="AB87" s="307"/>
      <c r="AC87" s="307"/>
      <c r="AD87" s="307"/>
      <c r="AE87" s="307"/>
      <c r="AF87" s="307"/>
      <c r="AG87" s="307"/>
      <c r="AH87" s="307"/>
      <c r="AI87" s="307"/>
    </row>
    <row r="88" spans="1:35">
      <c r="A88" s="307"/>
      <c r="B88" s="307"/>
      <c r="C88" s="307"/>
      <c r="D88" s="307"/>
      <c r="E88" s="307"/>
      <c r="F88" s="307"/>
      <c r="G88" s="307"/>
      <c r="H88" s="307"/>
      <c r="I88" s="307"/>
      <c r="J88" s="307"/>
      <c r="K88" s="307"/>
      <c r="L88" s="307"/>
      <c r="M88" s="307"/>
      <c r="N88" s="307"/>
      <c r="O88" s="307"/>
      <c r="P88" s="307"/>
      <c r="Q88" s="307"/>
      <c r="R88" s="307"/>
      <c r="S88" s="307"/>
      <c r="T88" s="307"/>
      <c r="U88" s="307"/>
      <c r="V88" s="307"/>
      <c r="W88" s="307"/>
      <c r="Z88" s="307"/>
      <c r="AA88" s="307"/>
      <c r="AB88" s="307"/>
      <c r="AC88" s="307"/>
      <c r="AD88" s="307"/>
      <c r="AE88" s="307"/>
      <c r="AF88" s="307"/>
      <c r="AG88" s="307"/>
      <c r="AH88" s="307"/>
      <c r="AI88" s="307"/>
    </row>
    <row r="89" spans="1:35">
      <c r="A89" s="307"/>
      <c r="B89" s="307"/>
      <c r="C89" s="307"/>
      <c r="D89" s="307"/>
      <c r="E89" s="307"/>
      <c r="F89" s="307"/>
      <c r="G89" s="307"/>
      <c r="H89" s="307"/>
      <c r="I89" s="307"/>
      <c r="J89" s="307"/>
      <c r="K89" s="307"/>
      <c r="L89" s="307"/>
      <c r="M89" s="307"/>
      <c r="N89" s="307"/>
      <c r="O89" s="307"/>
      <c r="P89" s="307"/>
      <c r="Q89" s="307"/>
      <c r="R89" s="307"/>
      <c r="S89" s="307"/>
      <c r="T89" s="307"/>
      <c r="U89" s="307"/>
      <c r="V89" s="307"/>
      <c r="W89" s="307"/>
      <c r="Z89" s="307"/>
      <c r="AA89" s="307"/>
      <c r="AB89" s="307"/>
      <c r="AC89" s="307"/>
      <c r="AD89" s="307"/>
      <c r="AE89" s="307"/>
      <c r="AF89" s="307"/>
      <c r="AG89" s="307"/>
      <c r="AH89" s="307"/>
      <c r="AI89" s="307"/>
    </row>
    <row r="90" spans="1:35">
      <c r="A90" s="307"/>
      <c r="B90" s="307"/>
      <c r="C90" s="307"/>
      <c r="D90" s="307"/>
      <c r="E90" s="307"/>
      <c r="F90" s="307"/>
      <c r="G90" s="307"/>
      <c r="H90" s="307"/>
      <c r="I90" s="307"/>
      <c r="J90" s="307"/>
      <c r="K90" s="307"/>
      <c r="L90" s="307"/>
      <c r="M90" s="307"/>
      <c r="N90" s="307"/>
      <c r="O90" s="307"/>
      <c r="P90" s="307"/>
      <c r="Q90" s="307"/>
      <c r="R90" s="307"/>
      <c r="S90" s="307"/>
      <c r="T90" s="307"/>
      <c r="U90" s="307"/>
      <c r="V90" s="307"/>
      <c r="W90" s="307"/>
      <c r="Z90" s="307"/>
      <c r="AA90" s="307"/>
      <c r="AB90" s="307"/>
      <c r="AC90" s="307"/>
      <c r="AD90" s="307"/>
      <c r="AE90" s="307"/>
      <c r="AF90" s="307"/>
      <c r="AG90" s="307"/>
      <c r="AH90" s="307"/>
      <c r="AI90" s="307"/>
    </row>
    <row r="91" spans="1:35">
      <c r="A91" s="307"/>
      <c r="B91" s="307"/>
      <c r="C91" s="307"/>
      <c r="D91" s="307"/>
      <c r="E91" s="307"/>
      <c r="F91" s="307"/>
      <c r="G91" s="307"/>
      <c r="H91" s="307"/>
      <c r="I91" s="307"/>
      <c r="J91" s="307"/>
      <c r="K91" s="307"/>
      <c r="L91" s="307"/>
      <c r="M91" s="307"/>
      <c r="N91" s="307"/>
      <c r="O91" s="307"/>
      <c r="P91" s="307"/>
      <c r="Q91" s="307"/>
      <c r="R91" s="307"/>
      <c r="S91" s="307"/>
      <c r="T91" s="307"/>
      <c r="U91" s="307"/>
      <c r="V91" s="307"/>
      <c r="W91" s="307"/>
      <c r="Z91" s="307"/>
      <c r="AA91" s="307"/>
      <c r="AB91" s="307"/>
      <c r="AC91" s="307"/>
      <c r="AD91" s="307"/>
      <c r="AE91" s="307"/>
      <c r="AF91" s="307"/>
      <c r="AG91" s="307"/>
      <c r="AH91" s="307"/>
      <c r="AI91" s="307"/>
    </row>
    <row r="92" spans="1:35">
      <c r="A92" s="307"/>
      <c r="B92" s="307"/>
      <c r="C92" s="307"/>
      <c r="D92" s="307"/>
      <c r="E92" s="307"/>
      <c r="F92" s="307"/>
      <c r="G92" s="307"/>
      <c r="H92" s="307"/>
      <c r="I92" s="307"/>
      <c r="J92" s="307"/>
      <c r="K92" s="307"/>
      <c r="L92" s="307"/>
      <c r="M92" s="307"/>
      <c r="N92" s="307"/>
      <c r="O92" s="307"/>
      <c r="P92" s="307"/>
      <c r="Q92" s="307"/>
      <c r="R92" s="307"/>
      <c r="S92" s="307"/>
      <c r="T92" s="307"/>
      <c r="U92" s="307"/>
      <c r="V92" s="307"/>
      <c r="W92" s="307"/>
      <c r="Z92" s="307"/>
      <c r="AA92" s="307"/>
      <c r="AB92" s="307"/>
      <c r="AC92" s="307"/>
      <c r="AD92" s="307"/>
      <c r="AE92" s="307"/>
      <c r="AF92" s="307"/>
      <c r="AG92" s="307"/>
      <c r="AH92" s="307"/>
      <c r="AI92" s="307"/>
    </row>
    <row r="93" spans="1:35">
      <c r="A93" s="307"/>
      <c r="B93" s="307"/>
      <c r="C93" s="307"/>
      <c r="D93" s="307"/>
      <c r="E93" s="307"/>
      <c r="F93" s="307"/>
      <c r="G93" s="307"/>
      <c r="H93" s="307"/>
      <c r="I93" s="307"/>
      <c r="J93" s="307"/>
      <c r="K93" s="307"/>
      <c r="L93" s="307"/>
      <c r="M93" s="307"/>
      <c r="N93" s="307"/>
      <c r="O93" s="307"/>
      <c r="P93" s="307"/>
      <c r="Q93" s="307"/>
      <c r="R93" s="307"/>
      <c r="S93" s="307"/>
      <c r="T93" s="307"/>
      <c r="U93" s="307"/>
      <c r="V93" s="307"/>
      <c r="W93" s="307"/>
      <c r="Z93" s="307"/>
      <c r="AA93" s="307"/>
      <c r="AB93" s="307"/>
      <c r="AC93" s="307"/>
      <c r="AD93" s="307"/>
      <c r="AE93" s="307"/>
      <c r="AF93" s="307"/>
      <c r="AG93" s="307"/>
      <c r="AH93" s="307"/>
      <c r="AI93" s="307"/>
    </row>
    <row r="94" spans="1:35">
      <c r="A94" s="307"/>
      <c r="B94" s="307"/>
      <c r="C94" s="307"/>
      <c r="D94" s="307"/>
      <c r="E94" s="307"/>
      <c r="F94" s="307"/>
      <c r="G94" s="307"/>
      <c r="H94" s="307"/>
      <c r="I94" s="307"/>
      <c r="J94" s="307"/>
      <c r="K94" s="307"/>
      <c r="L94" s="307"/>
      <c r="M94" s="307"/>
      <c r="N94" s="307"/>
      <c r="O94" s="307"/>
      <c r="P94" s="307"/>
      <c r="Q94" s="307"/>
      <c r="R94" s="307"/>
      <c r="S94" s="307"/>
      <c r="T94" s="307"/>
      <c r="U94" s="307"/>
      <c r="V94" s="307"/>
      <c r="W94" s="307"/>
      <c r="Z94" s="307"/>
      <c r="AA94" s="307"/>
      <c r="AB94" s="307"/>
      <c r="AC94" s="307"/>
      <c r="AD94" s="307"/>
      <c r="AE94" s="307"/>
      <c r="AF94" s="307"/>
      <c r="AG94" s="307"/>
      <c r="AH94" s="307"/>
      <c r="AI94" s="307"/>
    </row>
    <row r="95" spans="1:35">
      <c r="A95" s="307"/>
      <c r="B95" s="307"/>
      <c r="C95" s="307"/>
      <c r="D95" s="307"/>
      <c r="E95" s="307"/>
      <c r="F95" s="307"/>
      <c r="G95" s="307"/>
      <c r="H95" s="307"/>
      <c r="I95" s="307"/>
      <c r="J95" s="307"/>
      <c r="K95" s="307"/>
      <c r="L95" s="307"/>
      <c r="M95" s="307"/>
      <c r="N95" s="307"/>
      <c r="O95" s="307"/>
      <c r="P95" s="307"/>
      <c r="Q95" s="307"/>
      <c r="R95" s="307"/>
      <c r="S95" s="307"/>
      <c r="T95" s="307"/>
      <c r="U95" s="307"/>
      <c r="V95" s="307"/>
      <c r="W95" s="307"/>
      <c r="Z95" s="307"/>
      <c r="AA95" s="307"/>
      <c r="AB95" s="307"/>
      <c r="AC95" s="307"/>
      <c r="AD95" s="307"/>
      <c r="AE95" s="307"/>
      <c r="AF95" s="307"/>
      <c r="AG95" s="307"/>
      <c r="AH95" s="307"/>
      <c r="AI95" s="307"/>
    </row>
    <row r="96" spans="1:35">
      <c r="A96" s="307"/>
      <c r="B96" s="307"/>
      <c r="C96" s="307"/>
      <c r="D96" s="307"/>
      <c r="E96" s="307"/>
      <c r="F96" s="307"/>
      <c r="G96" s="307"/>
      <c r="H96" s="307"/>
      <c r="I96" s="307"/>
      <c r="J96" s="307"/>
      <c r="K96" s="307"/>
      <c r="L96" s="307"/>
      <c r="M96" s="307"/>
      <c r="N96" s="307"/>
      <c r="O96" s="307"/>
      <c r="P96" s="307"/>
      <c r="Q96" s="307"/>
      <c r="R96" s="307"/>
      <c r="S96" s="307"/>
      <c r="T96" s="307"/>
      <c r="U96" s="307"/>
      <c r="V96" s="307"/>
      <c r="W96" s="307"/>
      <c r="Z96" s="307"/>
      <c r="AA96" s="307"/>
      <c r="AB96" s="307"/>
      <c r="AC96" s="307"/>
      <c r="AD96" s="307"/>
      <c r="AE96" s="307"/>
      <c r="AF96" s="307"/>
      <c r="AG96" s="307"/>
      <c r="AH96" s="307"/>
      <c r="AI96" s="307"/>
    </row>
    <row r="97" spans="1:35">
      <c r="A97" s="307"/>
      <c r="B97" s="307"/>
      <c r="C97" s="307"/>
      <c r="D97" s="307"/>
      <c r="E97" s="307"/>
      <c r="F97" s="307"/>
      <c r="G97" s="307"/>
      <c r="H97" s="307"/>
      <c r="I97" s="307"/>
      <c r="J97" s="307"/>
      <c r="K97" s="307"/>
      <c r="L97" s="307"/>
      <c r="M97" s="307"/>
      <c r="N97" s="307"/>
      <c r="O97" s="307"/>
      <c r="P97" s="307"/>
      <c r="Q97" s="307"/>
      <c r="R97" s="307"/>
      <c r="S97" s="307"/>
      <c r="T97" s="307"/>
      <c r="U97" s="307"/>
      <c r="V97" s="307"/>
      <c r="W97" s="307"/>
      <c r="Z97" s="307"/>
      <c r="AA97" s="307"/>
      <c r="AB97" s="307"/>
      <c r="AC97" s="307"/>
      <c r="AD97" s="307"/>
      <c r="AE97" s="307"/>
      <c r="AF97" s="307"/>
      <c r="AG97" s="307"/>
      <c r="AH97" s="307"/>
      <c r="AI97" s="307"/>
    </row>
    <row r="98" spans="1:35">
      <c r="A98" s="307"/>
      <c r="B98" s="307"/>
      <c r="C98" s="307"/>
      <c r="D98" s="307"/>
      <c r="E98" s="307"/>
      <c r="F98" s="307"/>
      <c r="G98" s="307"/>
      <c r="H98" s="307"/>
      <c r="I98" s="307"/>
      <c r="J98" s="307"/>
      <c r="K98" s="307"/>
      <c r="L98" s="307"/>
      <c r="M98" s="307"/>
      <c r="N98" s="307"/>
      <c r="O98" s="307"/>
      <c r="P98" s="307"/>
      <c r="Q98" s="307"/>
      <c r="R98" s="307"/>
      <c r="S98" s="307"/>
      <c r="T98" s="307"/>
      <c r="U98" s="307"/>
      <c r="V98" s="307"/>
      <c r="W98" s="307"/>
      <c r="Z98" s="307"/>
      <c r="AA98" s="307"/>
      <c r="AB98" s="307"/>
      <c r="AC98" s="307"/>
      <c r="AD98" s="307"/>
      <c r="AE98" s="307"/>
      <c r="AF98" s="307"/>
      <c r="AG98" s="307"/>
      <c r="AH98" s="307"/>
      <c r="AI98" s="307"/>
    </row>
    <row r="99" spans="1:35">
      <c r="A99" s="307"/>
      <c r="B99" s="307"/>
      <c r="C99" s="307"/>
      <c r="D99" s="307"/>
      <c r="E99" s="307"/>
      <c r="F99" s="307"/>
      <c r="G99" s="307"/>
      <c r="H99" s="307"/>
      <c r="I99" s="307"/>
      <c r="J99" s="307"/>
      <c r="K99" s="307"/>
      <c r="L99" s="307"/>
      <c r="M99" s="307"/>
      <c r="N99" s="307"/>
      <c r="O99" s="307"/>
      <c r="P99" s="307"/>
      <c r="Q99" s="307"/>
      <c r="R99" s="307"/>
      <c r="S99" s="307"/>
      <c r="T99" s="307"/>
      <c r="U99" s="307"/>
      <c r="V99" s="307"/>
      <c r="W99" s="307"/>
      <c r="Z99" s="307"/>
      <c r="AA99" s="307"/>
      <c r="AB99" s="307"/>
      <c r="AC99" s="307"/>
      <c r="AD99" s="307"/>
      <c r="AE99" s="307"/>
      <c r="AF99" s="307"/>
      <c r="AG99" s="307"/>
      <c r="AH99" s="307"/>
      <c r="AI99" s="307"/>
    </row>
    <row r="100" spans="1:35">
      <c r="A100" s="307"/>
      <c r="B100" s="307"/>
      <c r="C100" s="307"/>
      <c r="D100" s="307"/>
      <c r="E100" s="307"/>
      <c r="F100" s="307"/>
      <c r="G100" s="307"/>
      <c r="H100" s="307"/>
      <c r="I100" s="307"/>
      <c r="J100" s="307"/>
      <c r="K100" s="307"/>
      <c r="L100" s="307"/>
      <c r="M100" s="307"/>
      <c r="N100" s="307"/>
      <c r="O100" s="307"/>
      <c r="P100" s="307"/>
      <c r="Q100" s="307"/>
      <c r="R100" s="307"/>
      <c r="S100" s="307"/>
      <c r="T100" s="307"/>
      <c r="U100" s="307"/>
      <c r="V100" s="307"/>
      <c r="W100" s="307"/>
      <c r="Z100" s="307"/>
      <c r="AA100" s="307"/>
      <c r="AB100" s="307"/>
      <c r="AC100" s="307"/>
      <c r="AD100" s="307"/>
      <c r="AE100" s="307"/>
      <c r="AF100" s="307"/>
      <c r="AG100" s="307"/>
      <c r="AH100" s="307"/>
      <c r="AI100" s="307"/>
    </row>
    <row r="101" spans="1:35">
      <c r="A101" s="307"/>
      <c r="B101" s="307"/>
      <c r="C101" s="307"/>
      <c r="D101" s="307"/>
      <c r="E101" s="307"/>
      <c r="F101" s="307"/>
      <c r="G101" s="307"/>
      <c r="H101" s="307"/>
      <c r="I101" s="307"/>
      <c r="J101" s="307"/>
      <c r="K101" s="307"/>
      <c r="L101" s="307"/>
      <c r="M101" s="307"/>
      <c r="N101" s="307"/>
      <c r="O101" s="307"/>
      <c r="P101" s="307"/>
      <c r="Q101" s="307"/>
      <c r="R101" s="307"/>
      <c r="S101" s="307"/>
      <c r="T101" s="307"/>
      <c r="U101" s="307"/>
      <c r="V101" s="307"/>
      <c r="W101" s="307"/>
      <c r="Z101" s="307"/>
      <c r="AA101" s="307"/>
      <c r="AB101" s="307"/>
      <c r="AC101" s="307"/>
      <c r="AD101" s="307"/>
      <c r="AE101" s="307"/>
      <c r="AF101" s="307"/>
      <c r="AG101" s="307"/>
      <c r="AH101" s="307"/>
      <c r="AI101" s="307"/>
    </row>
    <row r="102" spans="1:35">
      <c r="A102" s="307"/>
      <c r="B102" s="307"/>
      <c r="C102" s="307"/>
      <c r="D102" s="307"/>
      <c r="E102" s="307"/>
      <c r="F102" s="307"/>
      <c r="G102" s="307"/>
      <c r="H102" s="307"/>
      <c r="I102" s="307"/>
      <c r="J102" s="307"/>
      <c r="K102" s="307"/>
      <c r="L102" s="307"/>
      <c r="M102" s="307"/>
      <c r="N102" s="307"/>
      <c r="O102" s="307"/>
      <c r="P102" s="307"/>
      <c r="Q102" s="307"/>
      <c r="R102" s="307"/>
      <c r="S102" s="307"/>
      <c r="T102" s="307"/>
      <c r="U102" s="307"/>
      <c r="V102" s="307"/>
      <c r="W102" s="307"/>
      <c r="Z102" s="307"/>
      <c r="AA102" s="307"/>
      <c r="AB102" s="307"/>
      <c r="AC102" s="307"/>
      <c r="AD102" s="307"/>
      <c r="AE102" s="307"/>
      <c r="AF102" s="307"/>
      <c r="AG102" s="307"/>
      <c r="AH102" s="307"/>
      <c r="AI102" s="307"/>
    </row>
    <row r="103" spans="1:35">
      <c r="A103" s="307"/>
      <c r="B103" s="307"/>
      <c r="C103" s="307"/>
      <c r="D103" s="307"/>
      <c r="E103" s="307"/>
      <c r="F103" s="307"/>
      <c r="G103" s="307"/>
      <c r="H103" s="307"/>
      <c r="I103" s="307"/>
      <c r="J103" s="307"/>
      <c r="K103" s="307"/>
      <c r="L103" s="307"/>
      <c r="M103" s="307"/>
      <c r="N103" s="307"/>
      <c r="O103" s="307"/>
      <c r="P103" s="307"/>
      <c r="Q103" s="307"/>
      <c r="R103" s="307"/>
      <c r="S103" s="307"/>
      <c r="T103" s="307"/>
      <c r="U103" s="307"/>
      <c r="V103" s="307"/>
      <c r="W103" s="307"/>
      <c r="Z103" s="307"/>
      <c r="AA103" s="307"/>
      <c r="AB103" s="307"/>
      <c r="AC103" s="307"/>
      <c r="AD103" s="307"/>
      <c r="AE103" s="307"/>
      <c r="AF103" s="307"/>
      <c r="AG103" s="307"/>
      <c r="AH103" s="307"/>
      <c r="AI103" s="307"/>
    </row>
    <row r="104" spans="1:35">
      <c r="A104" s="307"/>
      <c r="B104" s="307"/>
      <c r="C104" s="307"/>
      <c r="D104" s="307"/>
      <c r="E104" s="307"/>
      <c r="F104" s="307"/>
      <c r="G104" s="307"/>
      <c r="H104" s="307"/>
      <c r="I104" s="307"/>
      <c r="J104" s="307"/>
      <c r="K104" s="307"/>
      <c r="L104" s="307"/>
      <c r="M104" s="307"/>
      <c r="N104" s="307"/>
      <c r="O104" s="307"/>
      <c r="P104" s="307"/>
      <c r="Q104" s="307"/>
      <c r="R104" s="307"/>
      <c r="S104" s="307"/>
      <c r="T104" s="307"/>
      <c r="U104" s="307"/>
      <c r="V104" s="307"/>
      <c r="W104" s="307"/>
      <c r="Z104" s="307"/>
      <c r="AA104" s="307"/>
      <c r="AB104" s="307"/>
      <c r="AC104" s="307"/>
      <c r="AD104" s="307"/>
      <c r="AE104" s="307"/>
      <c r="AF104" s="307"/>
      <c r="AG104" s="307"/>
      <c r="AH104" s="307"/>
      <c r="AI104" s="307"/>
    </row>
    <row r="105" spans="1:35">
      <c r="A105" s="307"/>
      <c r="B105" s="307"/>
      <c r="C105" s="307"/>
      <c r="D105" s="307"/>
      <c r="E105" s="307"/>
      <c r="F105" s="307"/>
      <c r="G105" s="307"/>
      <c r="H105" s="307"/>
      <c r="I105" s="307"/>
      <c r="J105" s="307"/>
      <c r="K105" s="307"/>
      <c r="L105" s="307"/>
      <c r="M105" s="307"/>
      <c r="N105" s="307"/>
      <c r="O105" s="307"/>
      <c r="P105" s="307"/>
      <c r="Q105" s="307"/>
      <c r="R105" s="307"/>
      <c r="S105" s="307"/>
      <c r="T105" s="307"/>
      <c r="U105" s="307"/>
      <c r="V105" s="307"/>
      <c r="W105" s="307"/>
      <c r="Z105" s="307"/>
      <c r="AA105" s="307"/>
      <c r="AB105" s="307"/>
      <c r="AC105" s="307"/>
      <c r="AD105" s="307"/>
      <c r="AE105" s="307"/>
      <c r="AF105" s="307"/>
      <c r="AG105" s="307"/>
      <c r="AH105" s="307"/>
      <c r="AI105" s="307"/>
    </row>
    <row r="106" spans="1:35">
      <c r="A106" s="307"/>
      <c r="B106" s="307"/>
      <c r="C106" s="307"/>
      <c r="D106" s="307"/>
      <c r="E106" s="307"/>
      <c r="F106" s="307"/>
      <c r="G106" s="307"/>
      <c r="H106" s="307"/>
      <c r="I106" s="307"/>
      <c r="J106" s="307"/>
      <c r="K106" s="307"/>
      <c r="L106" s="307"/>
      <c r="M106" s="307"/>
      <c r="N106" s="307"/>
      <c r="O106" s="307"/>
      <c r="P106" s="307"/>
      <c r="Q106" s="307"/>
      <c r="R106" s="307"/>
      <c r="S106" s="307"/>
      <c r="T106" s="307"/>
      <c r="U106" s="307"/>
      <c r="V106" s="307"/>
      <c r="W106" s="307"/>
      <c r="Z106" s="307"/>
      <c r="AA106" s="307"/>
      <c r="AB106" s="307"/>
      <c r="AC106" s="307"/>
      <c r="AD106" s="307"/>
      <c r="AE106" s="307"/>
      <c r="AF106" s="307"/>
      <c r="AG106" s="307"/>
      <c r="AH106" s="307"/>
      <c r="AI106" s="307"/>
    </row>
    <row r="107" spans="1:35">
      <c r="A107" s="307"/>
      <c r="B107" s="307"/>
      <c r="C107" s="307"/>
      <c r="D107" s="307"/>
      <c r="E107" s="307"/>
      <c r="F107" s="307"/>
      <c r="G107" s="307"/>
      <c r="H107" s="307"/>
      <c r="I107" s="307"/>
      <c r="J107" s="307"/>
      <c r="K107" s="307"/>
      <c r="L107" s="307"/>
      <c r="M107" s="307"/>
      <c r="N107" s="307"/>
      <c r="O107" s="307"/>
      <c r="P107" s="307"/>
      <c r="Q107" s="307"/>
      <c r="R107" s="307"/>
      <c r="S107" s="307"/>
      <c r="T107" s="307"/>
      <c r="U107" s="307"/>
      <c r="V107" s="307"/>
      <c r="W107" s="307"/>
      <c r="Z107" s="307"/>
      <c r="AA107" s="307"/>
      <c r="AB107" s="307"/>
      <c r="AC107" s="307"/>
      <c r="AD107" s="307"/>
      <c r="AE107" s="307"/>
      <c r="AF107" s="307"/>
      <c r="AG107" s="307"/>
      <c r="AH107" s="307"/>
      <c r="AI107" s="307"/>
    </row>
    <row r="108" spans="1:35">
      <c r="A108" s="307"/>
      <c r="B108" s="307"/>
      <c r="C108" s="307"/>
      <c r="D108" s="307"/>
      <c r="E108" s="307"/>
      <c r="F108" s="307"/>
      <c r="G108" s="307"/>
      <c r="H108" s="307"/>
      <c r="I108" s="307"/>
      <c r="J108" s="307"/>
      <c r="K108" s="307"/>
      <c r="L108" s="307"/>
      <c r="M108" s="307"/>
      <c r="N108" s="307"/>
      <c r="O108" s="307"/>
      <c r="P108" s="307"/>
      <c r="Q108" s="307"/>
      <c r="R108" s="307"/>
      <c r="S108" s="307"/>
      <c r="T108" s="307"/>
      <c r="U108" s="307"/>
      <c r="V108" s="307"/>
      <c r="W108" s="307"/>
      <c r="Z108" s="307"/>
      <c r="AA108" s="307"/>
      <c r="AB108" s="307"/>
      <c r="AC108" s="307"/>
      <c r="AD108" s="307"/>
      <c r="AE108" s="307"/>
      <c r="AF108" s="307"/>
      <c r="AG108" s="307"/>
      <c r="AH108" s="307"/>
      <c r="AI108" s="307"/>
    </row>
    <row r="109" spans="1:35">
      <c r="A109" s="307"/>
      <c r="B109" s="307"/>
      <c r="C109" s="307"/>
      <c r="D109" s="307"/>
      <c r="E109" s="307"/>
      <c r="F109" s="307"/>
      <c r="G109" s="307"/>
      <c r="H109" s="307"/>
      <c r="I109" s="307"/>
      <c r="J109" s="307"/>
      <c r="K109" s="307"/>
      <c r="L109" s="307"/>
      <c r="M109" s="307"/>
      <c r="N109" s="307"/>
      <c r="O109" s="307"/>
      <c r="P109" s="307"/>
      <c r="Q109" s="307"/>
      <c r="R109" s="307"/>
      <c r="S109" s="307"/>
      <c r="T109" s="307"/>
      <c r="U109" s="307"/>
      <c r="V109" s="307"/>
      <c r="W109" s="307"/>
      <c r="Z109" s="307"/>
      <c r="AA109" s="307"/>
      <c r="AB109" s="307"/>
      <c r="AC109" s="307"/>
      <c r="AD109" s="307"/>
      <c r="AE109" s="307"/>
      <c r="AF109" s="307"/>
      <c r="AG109" s="307"/>
      <c r="AH109" s="307"/>
      <c r="AI109" s="307"/>
    </row>
    <row r="110" spans="1:35">
      <c r="A110" s="307"/>
      <c r="B110" s="307"/>
      <c r="C110" s="307"/>
      <c r="D110" s="307"/>
      <c r="E110" s="307"/>
      <c r="F110" s="307"/>
      <c r="G110" s="307"/>
      <c r="H110" s="307"/>
      <c r="I110" s="307"/>
      <c r="J110" s="307"/>
      <c r="K110" s="307"/>
      <c r="L110" s="307"/>
      <c r="M110" s="307"/>
      <c r="N110" s="307"/>
      <c r="O110" s="307"/>
      <c r="P110" s="307"/>
      <c r="Q110" s="307"/>
      <c r="R110" s="307"/>
      <c r="S110" s="307"/>
      <c r="T110" s="307"/>
      <c r="U110" s="307"/>
      <c r="V110" s="307"/>
      <c r="W110" s="307"/>
      <c r="Z110" s="307"/>
      <c r="AA110" s="307"/>
      <c r="AB110" s="307"/>
      <c r="AC110" s="307"/>
      <c r="AD110" s="307"/>
      <c r="AE110" s="307"/>
      <c r="AF110" s="307"/>
      <c r="AG110" s="307"/>
      <c r="AH110" s="307"/>
      <c r="AI110" s="307"/>
    </row>
    <row r="111" spans="1:35">
      <c r="A111" s="307"/>
      <c r="B111" s="307"/>
      <c r="C111" s="307"/>
      <c r="D111" s="307"/>
      <c r="E111" s="307"/>
      <c r="F111" s="307"/>
      <c r="G111" s="307"/>
      <c r="H111" s="307"/>
      <c r="I111" s="307"/>
      <c r="J111" s="307"/>
      <c r="K111" s="307"/>
      <c r="L111" s="307"/>
      <c r="M111" s="307"/>
      <c r="N111" s="307"/>
      <c r="O111" s="307"/>
      <c r="P111" s="307"/>
      <c r="Q111" s="307"/>
      <c r="R111" s="307"/>
      <c r="S111" s="307"/>
      <c r="T111" s="307"/>
      <c r="U111" s="307"/>
      <c r="V111" s="307"/>
      <c r="W111" s="307"/>
      <c r="Z111" s="307"/>
      <c r="AA111" s="307"/>
      <c r="AB111" s="307"/>
      <c r="AC111" s="307"/>
      <c r="AD111" s="307"/>
      <c r="AE111" s="307"/>
      <c r="AF111" s="307"/>
      <c r="AG111" s="307"/>
      <c r="AH111" s="307"/>
      <c r="AI111" s="307"/>
    </row>
    <row r="112" spans="1:35">
      <c r="A112" s="307"/>
      <c r="B112" s="307"/>
      <c r="C112" s="307"/>
      <c r="D112" s="307"/>
      <c r="E112" s="307"/>
      <c r="F112" s="307"/>
      <c r="G112" s="307"/>
      <c r="H112" s="307"/>
      <c r="I112" s="307"/>
      <c r="J112" s="307"/>
      <c r="K112" s="307"/>
      <c r="L112" s="307"/>
      <c r="M112" s="307"/>
      <c r="N112" s="307"/>
      <c r="O112" s="307"/>
      <c r="P112" s="307"/>
      <c r="Q112" s="307"/>
      <c r="R112" s="307"/>
      <c r="S112" s="307"/>
      <c r="T112" s="307"/>
      <c r="U112" s="307"/>
      <c r="V112" s="307"/>
      <c r="W112" s="307"/>
      <c r="Z112" s="307"/>
      <c r="AA112" s="307"/>
      <c r="AB112" s="307"/>
      <c r="AC112" s="307"/>
      <c r="AD112" s="307"/>
      <c r="AE112" s="307"/>
      <c r="AF112" s="307"/>
      <c r="AG112" s="307"/>
      <c r="AH112" s="307"/>
      <c r="AI112" s="307"/>
    </row>
    <row r="113" spans="1:35">
      <c r="A113" s="307"/>
      <c r="B113" s="307"/>
      <c r="C113" s="307"/>
      <c r="D113" s="307"/>
      <c r="E113" s="307"/>
      <c r="F113" s="307"/>
      <c r="G113" s="307"/>
      <c r="H113" s="307"/>
      <c r="I113" s="307"/>
      <c r="J113" s="307"/>
      <c r="K113" s="307"/>
      <c r="L113" s="307"/>
      <c r="M113" s="307"/>
      <c r="N113" s="307"/>
      <c r="O113" s="307"/>
      <c r="P113" s="307"/>
      <c r="Q113" s="307"/>
      <c r="R113" s="307"/>
      <c r="S113" s="307"/>
      <c r="T113" s="307"/>
      <c r="U113" s="307"/>
      <c r="V113" s="307"/>
      <c r="W113" s="307"/>
      <c r="AC113" s="307"/>
      <c r="AD113" s="307"/>
      <c r="AE113" s="307"/>
      <c r="AF113" s="307"/>
      <c r="AG113" s="307"/>
      <c r="AH113" s="307"/>
      <c r="AI113" s="307"/>
    </row>
    <row r="114" spans="1:35">
      <c r="A114" s="307"/>
      <c r="B114" s="307"/>
      <c r="C114" s="307"/>
      <c r="D114" s="307"/>
      <c r="E114" s="307"/>
      <c r="F114" s="307"/>
      <c r="G114" s="307"/>
      <c r="H114" s="307"/>
      <c r="I114" s="307"/>
      <c r="J114" s="307"/>
      <c r="K114" s="307"/>
      <c r="L114" s="307"/>
      <c r="M114" s="307"/>
      <c r="N114" s="307"/>
      <c r="O114" s="307"/>
      <c r="P114" s="307"/>
      <c r="Q114" s="307"/>
      <c r="R114" s="307"/>
      <c r="S114" s="307"/>
      <c r="T114" s="307"/>
      <c r="U114" s="307"/>
      <c r="V114" s="307"/>
      <c r="W114" s="307"/>
      <c r="AC114" s="307"/>
      <c r="AD114" s="307"/>
      <c r="AE114" s="307"/>
      <c r="AF114" s="307"/>
      <c r="AG114" s="307"/>
      <c r="AH114" s="307"/>
      <c r="AI114" s="307"/>
    </row>
    <row r="115" spans="1:35">
      <c r="A115" s="307"/>
      <c r="B115" s="307"/>
      <c r="C115" s="307"/>
      <c r="D115" s="307"/>
      <c r="E115" s="307"/>
      <c r="F115" s="307"/>
      <c r="G115" s="307"/>
      <c r="H115" s="307"/>
      <c r="I115" s="307"/>
      <c r="J115" s="307"/>
      <c r="K115" s="307"/>
      <c r="L115" s="307"/>
      <c r="M115" s="307"/>
      <c r="N115" s="307"/>
      <c r="O115" s="307"/>
      <c r="P115" s="307"/>
      <c r="Q115" s="307"/>
      <c r="R115" s="307"/>
      <c r="S115" s="307"/>
      <c r="T115" s="307"/>
      <c r="U115" s="307"/>
      <c r="V115" s="307"/>
      <c r="W115" s="307"/>
      <c r="AC115" s="307"/>
      <c r="AD115" s="307"/>
      <c r="AE115" s="307"/>
      <c r="AF115" s="307"/>
      <c r="AG115" s="307"/>
      <c r="AH115" s="307"/>
      <c r="AI115" s="307"/>
    </row>
    <row r="116" spans="1:35">
      <c r="A116" s="307"/>
      <c r="B116" s="307"/>
      <c r="C116" s="307"/>
      <c r="D116" s="307"/>
      <c r="E116" s="307"/>
      <c r="F116" s="307"/>
      <c r="G116" s="307"/>
      <c r="H116" s="307"/>
      <c r="I116" s="307"/>
      <c r="J116" s="307"/>
      <c r="K116" s="307"/>
      <c r="L116" s="307"/>
      <c r="M116" s="307"/>
      <c r="N116" s="307"/>
      <c r="O116" s="307"/>
      <c r="P116" s="307"/>
      <c r="Q116" s="307"/>
      <c r="R116" s="307"/>
      <c r="S116" s="307"/>
      <c r="T116" s="307"/>
      <c r="U116" s="307"/>
      <c r="V116" s="307"/>
      <c r="W116" s="307"/>
      <c r="AC116" s="307"/>
      <c r="AD116" s="307"/>
      <c r="AE116" s="307"/>
      <c r="AF116" s="307"/>
      <c r="AG116" s="307"/>
      <c r="AH116" s="307"/>
      <c r="AI116" s="307"/>
    </row>
    <row r="117" spans="1:35">
      <c r="A117" s="307"/>
      <c r="B117" s="307"/>
      <c r="C117" s="307"/>
      <c r="D117" s="307"/>
      <c r="E117" s="307"/>
      <c r="F117" s="307"/>
      <c r="G117" s="307"/>
      <c r="H117" s="307"/>
      <c r="I117" s="307"/>
      <c r="J117" s="307"/>
      <c r="K117" s="307"/>
      <c r="L117" s="307"/>
      <c r="M117" s="307"/>
      <c r="N117" s="307"/>
      <c r="O117" s="307"/>
      <c r="P117" s="307"/>
      <c r="Q117" s="307"/>
      <c r="R117" s="307"/>
      <c r="S117" s="307"/>
      <c r="T117" s="307"/>
      <c r="U117" s="307"/>
      <c r="V117" s="307"/>
      <c r="W117" s="307"/>
      <c r="AC117" s="307"/>
      <c r="AD117" s="307"/>
      <c r="AE117" s="307"/>
      <c r="AF117" s="307"/>
      <c r="AG117" s="307"/>
      <c r="AH117" s="307"/>
      <c r="AI117" s="307"/>
    </row>
    <row r="118" spans="1:35">
      <c r="A118" s="307"/>
      <c r="B118" s="307"/>
      <c r="C118" s="307"/>
      <c r="D118" s="307"/>
      <c r="E118" s="307"/>
      <c r="F118" s="307"/>
      <c r="G118" s="307"/>
      <c r="H118" s="307"/>
      <c r="I118" s="307"/>
      <c r="J118" s="307"/>
      <c r="K118" s="307"/>
      <c r="L118" s="307"/>
      <c r="M118" s="307"/>
      <c r="N118" s="307"/>
      <c r="O118" s="307"/>
      <c r="P118" s="307"/>
      <c r="Q118" s="307"/>
      <c r="R118" s="307"/>
      <c r="S118" s="307"/>
      <c r="T118" s="307"/>
      <c r="U118" s="307"/>
      <c r="V118" s="307"/>
      <c r="W118" s="307"/>
      <c r="AC118" s="307"/>
      <c r="AD118" s="307"/>
      <c r="AE118" s="307"/>
      <c r="AF118" s="307"/>
      <c r="AG118" s="307"/>
      <c r="AH118" s="307"/>
      <c r="AI118" s="307"/>
    </row>
    <row r="119" spans="1:35">
      <c r="A119" s="307"/>
      <c r="B119" s="307"/>
      <c r="C119" s="307"/>
      <c r="D119" s="307"/>
      <c r="E119" s="307"/>
      <c r="F119" s="307"/>
      <c r="G119" s="307"/>
      <c r="H119" s="307"/>
      <c r="I119" s="307"/>
      <c r="J119" s="307"/>
      <c r="K119" s="307"/>
      <c r="L119" s="307"/>
      <c r="M119" s="307"/>
      <c r="N119" s="307"/>
      <c r="O119" s="307"/>
      <c r="P119" s="307"/>
      <c r="Q119" s="307"/>
      <c r="R119" s="307"/>
      <c r="S119" s="307"/>
      <c r="T119" s="307"/>
      <c r="U119" s="307"/>
      <c r="V119" s="307"/>
      <c r="W119" s="307"/>
      <c r="AC119" s="307"/>
      <c r="AD119" s="307"/>
      <c r="AE119" s="307"/>
      <c r="AF119" s="307"/>
      <c r="AG119" s="307"/>
      <c r="AH119" s="307"/>
      <c r="AI119" s="307"/>
    </row>
    <row r="120" spans="1:35">
      <c r="A120" s="307"/>
      <c r="B120" s="307"/>
      <c r="C120" s="307"/>
      <c r="D120" s="307"/>
      <c r="E120" s="307"/>
      <c r="F120" s="307"/>
      <c r="G120" s="307"/>
      <c r="H120" s="307"/>
      <c r="I120" s="307"/>
      <c r="J120" s="307"/>
      <c r="K120" s="307"/>
      <c r="L120" s="307"/>
      <c r="M120" s="307"/>
      <c r="N120" s="307"/>
      <c r="O120" s="307"/>
      <c r="P120" s="307"/>
      <c r="Q120" s="307"/>
      <c r="R120" s="307"/>
      <c r="S120" s="307"/>
      <c r="T120" s="307"/>
      <c r="U120" s="307"/>
      <c r="V120" s="307"/>
      <c r="W120" s="307"/>
      <c r="AC120" s="307"/>
      <c r="AD120" s="307"/>
      <c r="AE120" s="307"/>
      <c r="AF120" s="307"/>
      <c r="AG120" s="307"/>
      <c r="AH120" s="307"/>
      <c r="AI120" s="307"/>
    </row>
    <row r="121" spans="1:35">
      <c r="A121" s="307"/>
      <c r="B121" s="307"/>
      <c r="C121" s="307"/>
      <c r="D121" s="307"/>
      <c r="E121" s="307"/>
      <c r="F121" s="307"/>
      <c r="G121" s="307"/>
      <c r="H121" s="307"/>
      <c r="I121" s="307"/>
      <c r="J121" s="307"/>
      <c r="K121" s="307"/>
      <c r="L121" s="307"/>
      <c r="M121" s="307"/>
      <c r="N121" s="307"/>
      <c r="O121" s="307"/>
      <c r="P121" s="307"/>
      <c r="Q121" s="307"/>
      <c r="R121" s="307"/>
      <c r="S121" s="307"/>
      <c r="T121" s="307"/>
      <c r="U121" s="307"/>
      <c r="V121" s="307"/>
      <c r="W121" s="307"/>
      <c r="AC121" s="307"/>
      <c r="AD121" s="307"/>
      <c r="AE121" s="307"/>
      <c r="AF121" s="307"/>
      <c r="AG121" s="307"/>
      <c r="AH121" s="307"/>
      <c r="AI121" s="307"/>
    </row>
    <row r="122" spans="1:35">
      <c r="A122" s="307"/>
      <c r="B122" s="307"/>
      <c r="C122" s="307"/>
      <c r="D122" s="307"/>
      <c r="E122" s="307"/>
      <c r="F122" s="307"/>
      <c r="G122" s="307"/>
      <c r="H122" s="307"/>
      <c r="I122" s="307"/>
      <c r="J122" s="307"/>
      <c r="K122" s="307"/>
      <c r="L122" s="307"/>
      <c r="M122" s="307"/>
      <c r="N122" s="307"/>
      <c r="O122" s="307"/>
      <c r="P122" s="307"/>
      <c r="Q122" s="307"/>
      <c r="R122" s="307"/>
      <c r="S122" s="307"/>
      <c r="T122" s="307"/>
      <c r="U122" s="307"/>
      <c r="V122" s="307"/>
      <c r="W122" s="307"/>
      <c r="AC122" s="307"/>
      <c r="AD122" s="307"/>
      <c r="AE122" s="307"/>
      <c r="AF122" s="307"/>
      <c r="AG122" s="307"/>
      <c r="AH122" s="307"/>
      <c r="AI122" s="307"/>
    </row>
  </sheetData>
  <mergeCells count="5">
    <mergeCell ref="B50:Q50"/>
    <mergeCell ref="B46:U46"/>
    <mergeCell ref="B47:U47"/>
    <mergeCell ref="V6:V13"/>
    <mergeCell ref="V15:V24"/>
  </mergeCells>
  <hyperlinks>
    <hyperlink ref="B1" location="'A) Investor Guidebook Index'!A1" display="Back to Index" xr:uid="{00000000-0004-0000-1300-000000000000}"/>
    <hyperlink ref="B1:B2" location="Index!A1" display="Back to Index" xr:uid="{00000000-0004-0000-1300-000001000000}"/>
    <hyperlink ref="V5" r:id="rId1" xr:uid="{8F4C24C6-8C44-4071-9280-DA6F1ECFD587}"/>
    <hyperlink ref="V6" r:id="rId2" xr:uid="{2F18C1AB-3A32-4B22-8E39-7458A818A0DA}"/>
    <hyperlink ref="V25" r:id="rId3" xr:uid="{ECA9467F-F808-423F-92CC-CE836E372FE6}"/>
    <hyperlink ref="V15:V24" r:id="rId4" display="https://www.snam.it/content/dam/snam/pages-attachments-search/en/documenti/bilanci-annuali/2023/annual_report_2023.pdf" xr:uid="{5A2F0AE3-2A24-4E84-9D9D-8EF336BE2D8E}"/>
    <hyperlink ref="V14" r:id="rId5" location="peak-valley-load" xr:uid="{BDBE957D-4F7A-4FDC-8978-8046E3036154}"/>
    <hyperlink ref="V6:V13" r:id="rId6" display="https://www.terna.it/en/electric-system/publications/monthly-report" xr:uid="{1A939A60-6C28-471D-ADAC-37A45BD6168C}"/>
    <hyperlink ref="V15" r:id="rId7" xr:uid="{E56AD4D7-F98C-4F36-8C2F-AD16B9D5F643}"/>
  </hyperlinks>
  <pageMargins left="0.25" right="0.25" top="0.75" bottom="0.75" header="0.3" footer="0.3"/>
  <pageSetup paperSize="9" scale="41" fitToWidth="0"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00B0F0"/>
    <pageSetUpPr fitToPage="1"/>
  </sheetPr>
  <dimension ref="A1:AI40"/>
  <sheetViews>
    <sheetView zoomScaleNormal="100" workbookViewId="0">
      <selection activeCell="B1" sqref="B1"/>
    </sheetView>
  </sheetViews>
  <sheetFormatPr defaultColWidth="16.140625" defaultRowHeight="15.75" outlineLevelRow="1"/>
  <cols>
    <col min="1" max="1" width="2" style="57" customWidth="1"/>
    <col min="2" max="2" width="22.140625" style="57" customWidth="1"/>
    <col min="3" max="3" width="45.85546875" style="59" customWidth="1"/>
    <col min="4" max="4" width="11.42578125" style="59" customWidth="1"/>
    <col min="5" max="5" width="12.5703125" style="59" customWidth="1"/>
    <col min="6" max="7" width="9.5703125" style="59" customWidth="1"/>
    <col min="8" max="9" width="9.85546875" style="59" customWidth="1"/>
    <col min="10" max="10" width="9.42578125" style="59" customWidth="1"/>
    <col min="11" max="15" width="10.5703125" style="59" customWidth="1"/>
    <col min="16" max="20" width="10.5703125" style="80" customWidth="1"/>
    <col min="21" max="21" width="10" style="80" customWidth="1"/>
    <col min="22" max="22" width="3.140625" style="80" customWidth="1"/>
    <col min="23" max="23" width="17.140625" style="59" customWidth="1"/>
    <col min="24" max="16384" width="16.140625" style="59"/>
  </cols>
  <sheetData>
    <row r="1" spans="2:35" ht="16.5" thickBot="1">
      <c r="B1" s="81" t="s">
        <v>13</v>
      </c>
      <c r="C1" s="57"/>
      <c r="D1" s="57"/>
      <c r="E1" s="57"/>
      <c r="F1" s="57"/>
      <c r="G1" s="57"/>
      <c r="H1" s="57"/>
      <c r="I1" s="57"/>
      <c r="J1" s="57"/>
      <c r="K1" s="57"/>
      <c r="L1" s="57"/>
      <c r="M1" s="57"/>
      <c r="N1" s="57"/>
      <c r="O1" s="57"/>
      <c r="P1" s="58"/>
      <c r="Q1" s="58"/>
      <c r="R1" s="58"/>
      <c r="S1" s="58"/>
      <c r="T1" s="58"/>
      <c r="U1" s="58"/>
      <c r="V1" s="58"/>
      <c r="W1" s="57"/>
      <c r="X1" s="57"/>
      <c r="Y1" s="57"/>
    </row>
    <row r="2" spans="2:35" ht="13.5" customHeight="1">
      <c r="C2" s="57"/>
      <c r="D2" s="57"/>
      <c r="E2" s="57"/>
      <c r="F2" s="57"/>
      <c r="G2" s="57"/>
      <c r="H2" s="57"/>
      <c r="I2" s="57"/>
      <c r="J2" s="57"/>
      <c r="K2" s="57"/>
      <c r="L2" s="57"/>
      <c r="M2" s="57"/>
      <c r="N2" s="57"/>
      <c r="O2" s="57"/>
      <c r="P2" s="58"/>
      <c r="Q2" s="58"/>
      <c r="R2" s="58"/>
      <c r="S2" s="58"/>
      <c r="T2" s="58"/>
      <c r="U2" s="58"/>
      <c r="V2" s="58"/>
      <c r="W2" s="57"/>
      <c r="X2" s="57"/>
      <c r="Y2" s="57"/>
      <c r="Z2" s="57"/>
      <c r="AA2" s="57"/>
      <c r="AB2" s="57"/>
      <c r="AC2" s="57"/>
      <c r="AD2" s="57"/>
      <c r="AE2" s="57"/>
      <c r="AF2" s="57"/>
      <c r="AG2" s="57"/>
      <c r="AH2" s="57"/>
      <c r="AI2" s="57"/>
    </row>
    <row r="3" spans="2:35">
      <c r="C3" s="411"/>
      <c r="D3" s="411"/>
      <c r="E3" s="57"/>
      <c r="F3" s="57"/>
      <c r="G3" s="57"/>
      <c r="H3" s="57"/>
      <c r="I3" s="57"/>
      <c r="J3" s="57"/>
      <c r="K3" s="57"/>
      <c r="L3" s="57"/>
      <c r="M3" s="57"/>
      <c r="N3" s="57"/>
      <c r="O3" s="57"/>
      <c r="P3" s="58"/>
      <c r="Q3" s="58"/>
      <c r="R3" s="58"/>
      <c r="S3" s="58"/>
      <c r="T3" s="58"/>
      <c r="U3" s="58"/>
      <c r="V3" s="58"/>
      <c r="X3" s="57"/>
      <c r="Y3" s="57"/>
      <c r="Z3" s="57"/>
      <c r="AA3" s="57"/>
      <c r="AB3" s="57"/>
      <c r="AC3" s="57"/>
      <c r="AD3" s="57"/>
      <c r="AE3" s="57"/>
      <c r="AF3" s="57"/>
      <c r="AG3" s="57"/>
      <c r="AH3" s="57"/>
      <c r="AI3" s="57"/>
    </row>
    <row r="4" spans="2:35" ht="19.350000000000001" customHeight="1">
      <c r="C4" s="223" t="s">
        <v>14</v>
      </c>
      <c r="D4" s="3"/>
      <c r="E4" s="3"/>
      <c r="F4" s="3"/>
      <c r="G4" s="3"/>
      <c r="H4" s="3"/>
      <c r="I4" s="3"/>
      <c r="J4" s="3"/>
      <c r="K4" s="3"/>
      <c r="L4" s="3"/>
      <c r="M4" s="3"/>
      <c r="N4" s="3"/>
      <c r="O4" s="3"/>
      <c r="P4" s="3"/>
      <c r="Q4" s="6"/>
      <c r="R4" s="6"/>
      <c r="S4" s="6"/>
      <c r="T4" s="6"/>
      <c r="U4" s="6"/>
      <c r="V4" s="58"/>
      <c r="W4" s="57"/>
      <c r="X4" s="57"/>
      <c r="Y4" s="57"/>
      <c r="Z4" s="57"/>
      <c r="AA4" s="57"/>
      <c r="AB4" s="57"/>
      <c r="AC4" s="57"/>
      <c r="AD4" s="57"/>
      <c r="AE4" s="57"/>
      <c r="AF4" s="57"/>
      <c r="AG4" s="57"/>
      <c r="AH4" s="57"/>
      <c r="AI4" s="57"/>
    </row>
    <row r="5" spans="2:35" ht="17.100000000000001" customHeight="1">
      <c r="C5" s="4" t="s">
        <v>15</v>
      </c>
      <c r="D5" s="5">
        <v>2025</v>
      </c>
      <c r="E5" s="6">
        <v>2024</v>
      </c>
      <c r="F5" s="6">
        <v>2023</v>
      </c>
      <c r="G5" s="6">
        <v>2022</v>
      </c>
      <c r="H5" s="6">
        <v>2021</v>
      </c>
      <c r="I5" s="6">
        <v>2020</v>
      </c>
      <c r="J5" s="6">
        <v>2019</v>
      </c>
      <c r="K5" s="6">
        <v>2018</v>
      </c>
      <c r="L5" s="6">
        <v>2017</v>
      </c>
      <c r="M5" s="6">
        <v>2016</v>
      </c>
      <c r="N5" s="6">
        <v>2015</v>
      </c>
      <c r="O5" s="6">
        <v>2014</v>
      </c>
      <c r="P5" s="6">
        <v>2013</v>
      </c>
      <c r="Q5" s="6">
        <v>2012</v>
      </c>
      <c r="R5" s="6">
        <v>2011</v>
      </c>
      <c r="S5" s="6">
        <v>2010</v>
      </c>
      <c r="T5" s="6">
        <v>2009</v>
      </c>
      <c r="U5" s="6">
        <v>2008</v>
      </c>
      <c r="V5" s="58"/>
      <c r="W5" s="57"/>
      <c r="X5" s="57"/>
      <c r="Y5" s="57"/>
      <c r="Z5" s="57"/>
      <c r="AA5" s="57"/>
      <c r="AB5" s="57"/>
      <c r="AC5" s="57"/>
      <c r="AD5" s="57"/>
      <c r="AE5" s="57"/>
      <c r="AF5" s="57"/>
      <c r="AG5" s="57"/>
      <c r="AH5" s="57"/>
      <c r="AI5" s="57"/>
    </row>
    <row r="6" spans="2:35" ht="15.75" customHeight="1">
      <c r="B6" s="737" t="s">
        <v>404</v>
      </c>
      <c r="C6" s="7" t="s">
        <v>16</v>
      </c>
      <c r="D6" s="8">
        <v>14063</v>
      </c>
      <c r="E6" s="61">
        <v>12857</v>
      </c>
      <c r="F6" s="61">
        <v>14758</v>
      </c>
      <c r="G6" s="61">
        <v>23156</v>
      </c>
      <c r="H6" s="61">
        <v>11549</v>
      </c>
      <c r="I6" s="61">
        <v>6848</v>
      </c>
      <c r="J6" s="61">
        <v>7324</v>
      </c>
      <c r="K6" s="61">
        <v>6494</v>
      </c>
      <c r="L6" s="61">
        <v>5796</v>
      </c>
      <c r="M6" s="61">
        <v>5093</v>
      </c>
      <c r="N6" s="61">
        <v>4921</v>
      </c>
      <c r="O6" s="61">
        <v>4984</v>
      </c>
      <c r="P6" s="61">
        <v>5604</v>
      </c>
      <c r="Q6" s="61">
        <v>6480</v>
      </c>
      <c r="R6" s="61">
        <v>6130</v>
      </c>
      <c r="S6" s="61">
        <v>6041</v>
      </c>
      <c r="T6" s="62">
        <v>5401</v>
      </c>
      <c r="U6" s="62">
        <v>6094</v>
      </c>
      <c r="V6" s="58"/>
      <c r="X6" s="57"/>
      <c r="Y6" s="57"/>
      <c r="Z6" s="57"/>
      <c r="AA6" s="57"/>
      <c r="AB6" s="57"/>
      <c r="AC6" s="57"/>
      <c r="AD6" s="57"/>
      <c r="AE6" s="57"/>
      <c r="AF6" s="57"/>
      <c r="AG6" s="57"/>
      <c r="AH6" s="57"/>
      <c r="AI6" s="57"/>
    </row>
    <row r="7" spans="2:35">
      <c r="B7" s="737"/>
      <c r="C7" s="9" t="s">
        <v>65</v>
      </c>
      <c r="D7" s="8">
        <v>2292</v>
      </c>
      <c r="E7" s="10">
        <v>2328</v>
      </c>
      <c r="F7" s="10">
        <v>1971</v>
      </c>
      <c r="G7" s="10">
        <v>1498</v>
      </c>
      <c r="H7" s="10">
        <v>1428</v>
      </c>
      <c r="I7" s="10">
        <v>1200</v>
      </c>
      <c r="J7" s="10">
        <v>1234</v>
      </c>
      <c r="K7" s="10">
        <v>1231</v>
      </c>
      <c r="L7" s="10">
        <v>1199</v>
      </c>
      <c r="M7" s="10">
        <v>1231</v>
      </c>
      <c r="N7" s="10">
        <v>1048</v>
      </c>
      <c r="O7" s="10">
        <v>1024</v>
      </c>
      <c r="P7" s="10">
        <v>1133</v>
      </c>
      <c r="Q7" s="10">
        <v>1068</v>
      </c>
      <c r="R7" s="10">
        <v>924</v>
      </c>
      <c r="S7" s="10">
        <v>1040</v>
      </c>
      <c r="T7" s="10">
        <v>1023</v>
      </c>
      <c r="U7" s="10">
        <v>1068</v>
      </c>
      <c r="V7" s="58"/>
      <c r="W7" s="63"/>
      <c r="X7" s="57"/>
      <c r="Y7" s="57"/>
      <c r="Z7" s="57"/>
      <c r="AA7" s="57"/>
      <c r="AB7" s="57"/>
      <c r="AC7" s="57"/>
      <c r="AD7" s="57"/>
      <c r="AE7" s="57"/>
      <c r="AF7" s="57"/>
      <c r="AG7" s="57"/>
      <c r="AH7" s="57"/>
      <c r="AI7" s="57"/>
    </row>
    <row r="8" spans="2:35" ht="15.6" customHeight="1" outlineLevel="1">
      <c r="B8" s="737"/>
      <c r="C8" s="9" t="s">
        <v>17</v>
      </c>
      <c r="D8" s="8">
        <f>-955-89</f>
        <v>-1044</v>
      </c>
      <c r="E8" s="10">
        <f>-884-113</f>
        <v>-997</v>
      </c>
      <c r="F8" s="10">
        <f>-801-151</f>
        <v>-952</v>
      </c>
      <c r="G8" s="10">
        <f>-722-92</f>
        <v>-814</v>
      </c>
      <c r="H8" s="10">
        <v>-755</v>
      </c>
      <c r="I8" s="10">
        <f>-547-94</f>
        <v>-641</v>
      </c>
      <c r="J8" s="10">
        <v>-538</v>
      </c>
      <c r="K8" s="10">
        <v>-483</v>
      </c>
      <c r="L8" s="10">
        <v>-455</v>
      </c>
      <c r="M8" s="10">
        <v>-474</v>
      </c>
      <c r="N8" s="10">
        <v>-474</v>
      </c>
      <c r="O8" s="10">
        <v>-503</v>
      </c>
      <c r="P8" s="10">
        <v>-626</v>
      </c>
      <c r="Q8" s="10">
        <v>-565</v>
      </c>
      <c r="R8" s="10">
        <v>-508</v>
      </c>
      <c r="S8" s="10">
        <v>-533</v>
      </c>
      <c r="T8" s="10">
        <v>-414</v>
      </c>
      <c r="U8" s="10">
        <v>-347</v>
      </c>
      <c r="V8" s="58"/>
      <c r="W8" s="57"/>
      <c r="X8" s="57"/>
      <c r="Y8" s="57"/>
      <c r="Z8" s="57"/>
      <c r="AA8" s="57"/>
      <c r="AB8" s="57"/>
      <c r="AC8" s="57"/>
      <c r="AD8" s="57"/>
      <c r="AE8" s="57"/>
      <c r="AF8" s="57"/>
      <c r="AG8" s="57"/>
      <c r="AH8" s="57"/>
      <c r="AI8" s="57"/>
    </row>
    <row r="9" spans="2:35" ht="15.6" customHeight="1" outlineLevel="1">
      <c r="B9" s="737"/>
      <c r="C9" s="9" t="s">
        <v>18</v>
      </c>
      <c r="D9" s="8">
        <v>-13</v>
      </c>
      <c r="E9" s="10">
        <v>-14</v>
      </c>
      <c r="F9" s="10">
        <v>-2</v>
      </c>
      <c r="G9" s="10">
        <v>-2</v>
      </c>
      <c r="H9" s="10">
        <v>-13</v>
      </c>
      <c r="I9" s="10">
        <v>-5</v>
      </c>
      <c r="J9" s="10">
        <v>-9</v>
      </c>
      <c r="K9" s="10">
        <v>-160</v>
      </c>
      <c r="L9" s="10">
        <v>-34</v>
      </c>
      <c r="M9" s="10">
        <v>-245</v>
      </c>
      <c r="N9" s="10">
        <v>-359</v>
      </c>
      <c r="O9" s="10">
        <v>-159</v>
      </c>
      <c r="P9" s="10">
        <v>-250</v>
      </c>
      <c r="Q9" s="10">
        <v>-2</v>
      </c>
      <c r="R9" s="10">
        <v>-118</v>
      </c>
      <c r="S9" s="10">
        <v>-9</v>
      </c>
      <c r="T9" s="10">
        <v>0</v>
      </c>
      <c r="U9" s="10">
        <v>-22</v>
      </c>
      <c r="V9" s="58"/>
      <c r="W9" s="57"/>
      <c r="X9" s="57"/>
      <c r="Y9" s="57"/>
      <c r="Z9" s="57"/>
      <c r="AA9" s="57"/>
      <c r="AB9" s="57"/>
      <c r="AC9" s="57"/>
      <c r="AD9" s="57"/>
      <c r="AE9" s="57"/>
      <c r="AF9" s="57"/>
      <c r="AG9" s="57"/>
      <c r="AH9" s="57"/>
      <c r="AI9" s="57"/>
    </row>
    <row r="10" spans="2:35">
      <c r="B10" s="737"/>
      <c r="C10" s="9" t="s">
        <v>19</v>
      </c>
      <c r="D10" s="8">
        <f t="shared" ref="D10:U10" si="0">D7+D8+D9</f>
        <v>1235</v>
      </c>
      <c r="E10" s="10">
        <f t="shared" si="0"/>
        <v>1317</v>
      </c>
      <c r="F10" s="10">
        <f t="shared" si="0"/>
        <v>1017</v>
      </c>
      <c r="G10" s="10">
        <f t="shared" si="0"/>
        <v>682</v>
      </c>
      <c r="H10" s="10">
        <f t="shared" si="0"/>
        <v>660</v>
      </c>
      <c r="I10" s="14">
        <f t="shared" si="0"/>
        <v>554</v>
      </c>
      <c r="J10" s="14">
        <f t="shared" si="0"/>
        <v>687</v>
      </c>
      <c r="K10" s="14">
        <f t="shared" si="0"/>
        <v>588</v>
      </c>
      <c r="L10" s="14">
        <f t="shared" si="0"/>
        <v>710</v>
      </c>
      <c r="M10" s="14">
        <f t="shared" si="0"/>
        <v>512</v>
      </c>
      <c r="N10" s="14">
        <f t="shared" si="0"/>
        <v>215</v>
      </c>
      <c r="O10" s="14">
        <f t="shared" si="0"/>
        <v>362</v>
      </c>
      <c r="P10" s="14">
        <f t="shared" si="0"/>
        <v>257</v>
      </c>
      <c r="Q10" s="14">
        <f t="shared" si="0"/>
        <v>501</v>
      </c>
      <c r="R10" s="14">
        <f t="shared" si="0"/>
        <v>298</v>
      </c>
      <c r="S10" s="14">
        <f t="shared" si="0"/>
        <v>498</v>
      </c>
      <c r="T10" s="64">
        <f t="shared" si="0"/>
        <v>609</v>
      </c>
      <c r="U10" s="64">
        <f t="shared" si="0"/>
        <v>699</v>
      </c>
      <c r="V10" s="58"/>
      <c r="W10" s="57"/>
      <c r="X10" s="57"/>
      <c r="Y10" s="57"/>
      <c r="Z10" s="57"/>
      <c r="AA10" s="57"/>
      <c r="AB10" s="57"/>
      <c r="AC10" s="57"/>
      <c r="AD10" s="57"/>
      <c r="AE10" s="57"/>
      <c r="AF10" s="57"/>
      <c r="AG10" s="57"/>
      <c r="AH10" s="57"/>
      <c r="AI10" s="57"/>
    </row>
    <row r="11" spans="2:35" ht="15.6" customHeight="1" outlineLevel="1">
      <c r="B11" s="737"/>
      <c r="C11" s="9" t="s">
        <v>20</v>
      </c>
      <c r="D11" s="8">
        <v>-171</v>
      </c>
      <c r="E11" s="10">
        <v>-113</v>
      </c>
      <c r="F11" s="10">
        <v>-139.30000000000001</v>
      </c>
      <c r="G11" s="10">
        <v>-90</v>
      </c>
      <c r="H11" s="10">
        <v>-72</v>
      </c>
      <c r="I11" s="14">
        <v>-81</v>
      </c>
      <c r="J11" s="14">
        <v>-114</v>
      </c>
      <c r="K11" s="14">
        <v>-116</v>
      </c>
      <c r="L11" s="14">
        <v>-139</v>
      </c>
      <c r="M11" s="14">
        <v>-158</v>
      </c>
      <c r="N11" s="14">
        <v>-134</v>
      </c>
      <c r="O11" s="14">
        <v>-165</v>
      </c>
      <c r="P11" s="14">
        <v>-183</v>
      </c>
      <c r="Q11" s="14">
        <v>-193</v>
      </c>
      <c r="R11" s="14">
        <v>-126</v>
      </c>
      <c r="S11" s="14">
        <v>-132</v>
      </c>
      <c r="T11" s="64">
        <v>-277</v>
      </c>
      <c r="U11" s="64">
        <v>-200</v>
      </c>
      <c r="V11" s="58"/>
      <c r="W11" s="57"/>
      <c r="X11" s="57"/>
      <c r="Y11" s="57"/>
      <c r="Z11" s="57"/>
      <c r="AA11" s="57"/>
      <c r="AB11" s="57"/>
      <c r="AC11" s="57"/>
      <c r="AD11" s="57"/>
      <c r="AE11" s="57"/>
      <c r="AF11" s="57"/>
      <c r="AG11" s="57"/>
      <c r="AH11" s="57"/>
      <c r="AI11" s="57"/>
    </row>
    <row r="12" spans="2:35" ht="15.6" customHeight="1" outlineLevel="1">
      <c r="B12" s="737"/>
      <c r="C12" s="9" t="s">
        <v>21</v>
      </c>
      <c r="D12" s="8">
        <v>28</v>
      </c>
      <c r="E12" s="10">
        <v>2</v>
      </c>
      <c r="F12" s="10">
        <v>0</v>
      </c>
      <c r="G12" s="10">
        <v>2</v>
      </c>
      <c r="H12" s="10">
        <v>2</v>
      </c>
      <c r="I12" s="14">
        <v>0</v>
      </c>
      <c r="J12" s="14">
        <v>4</v>
      </c>
      <c r="K12" s="14">
        <v>4</v>
      </c>
      <c r="L12" s="14">
        <v>5</v>
      </c>
      <c r="M12" s="14">
        <v>-3</v>
      </c>
      <c r="N12" s="14">
        <v>-4</v>
      </c>
      <c r="O12" s="14">
        <v>-45</v>
      </c>
      <c r="P12" s="14">
        <v>-23</v>
      </c>
      <c r="Q12" s="14">
        <v>13</v>
      </c>
      <c r="R12" s="14">
        <v>-132</v>
      </c>
      <c r="S12" s="14">
        <v>28</v>
      </c>
      <c r="T12" s="64">
        <v>66</v>
      </c>
      <c r="U12" s="64">
        <v>60</v>
      </c>
      <c r="V12" s="58"/>
      <c r="W12" s="57"/>
      <c r="X12" s="57"/>
      <c r="Y12" s="57"/>
      <c r="Z12" s="57"/>
      <c r="AA12" s="57"/>
      <c r="AB12" s="57"/>
      <c r="AC12" s="57"/>
      <c r="AD12" s="57"/>
      <c r="AE12" s="57"/>
      <c r="AF12" s="57"/>
      <c r="AG12" s="57"/>
      <c r="AH12" s="57"/>
      <c r="AI12" s="57"/>
    </row>
    <row r="13" spans="2:35" ht="15.6" customHeight="1" outlineLevel="1">
      <c r="B13" s="737"/>
      <c r="C13" s="9" t="s">
        <v>22</v>
      </c>
      <c r="D13" s="8">
        <v>0</v>
      </c>
      <c r="E13" s="10">
        <v>5</v>
      </c>
      <c r="F13" s="10">
        <v>1.7</v>
      </c>
      <c r="G13" s="10">
        <v>157</v>
      </c>
      <c r="H13" s="10">
        <v>0</v>
      </c>
      <c r="I13" s="14">
        <v>0</v>
      </c>
      <c r="J13" s="14">
        <v>4</v>
      </c>
      <c r="K13" s="14">
        <v>14</v>
      </c>
      <c r="L13" s="14">
        <v>0</v>
      </c>
      <c r="M13" s="14">
        <v>52</v>
      </c>
      <c r="N13" s="14">
        <v>-1</v>
      </c>
      <c r="O13" s="14">
        <v>9</v>
      </c>
      <c r="P13" s="14">
        <v>75</v>
      </c>
      <c r="Q13" s="14">
        <v>45</v>
      </c>
      <c r="R13" s="14">
        <v>-4</v>
      </c>
      <c r="S13" s="14">
        <v>-1</v>
      </c>
      <c r="T13" s="64">
        <v>-166</v>
      </c>
      <c r="U13" s="64">
        <v>13</v>
      </c>
      <c r="V13" s="58"/>
      <c r="W13" s="57"/>
      <c r="X13" s="57"/>
      <c r="Y13" s="57"/>
      <c r="Z13" s="57"/>
      <c r="AA13" s="57"/>
      <c r="AB13" s="57"/>
      <c r="AC13" s="57"/>
      <c r="AD13" s="57"/>
      <c r="AE13" s="57"/>
      <c r="AF13" s="57"/>
      <c r="AG13" s="57"/>
      <c r="AH13" s="57"/>
      <c r="AI13" s="57"/>
    </row>
    <row r="14" spans="2:35">
      <c r="B14" s="737"/>
      <c r="C14" s="9" t="s">
        <v>23</v>
      </c>
      <c r="D14" s="8">
        <f t="shared" ref="D14:K14" si="1">SUM(D10:D13)</f>
        <v>1092</v>
      </c>
      <c r="E14" s="10">
        <f t="shared" si="1"/>
        <v>1211</v>
      </c>
      <c r="F14" s="10">
        <f t="shared" si="1"/>
        <v>879.40000000000009</v>
      </c>
      <c r="G14" s="10">
        <f t="shared" si="1"/>
        <v>751</v>
      </c>
      <c r="H14" s="10">
        <f t="shared" si="1"/>
        <v>590</v>
      </c>
      <c r="I14" s="14">
        <f t="shared" si="1"/>
        <v>473</v>
      </c>
      <c r="J14" s="14">
        <f t="shared" si="1"/>
        <v>581</v>
      </c>
      <c r="K14" s="14">
        <f t="shared" si="1"/>
        <v>490</v>
      </c>
      <c r="L14" s="14">
        <f t="shared" ref="L14:N14" si="2">SUM(L10:L13)</f>
        <v>576</v>
      </c>
      <c r="M14" s="14">
        <f t="shared" si="2"/>
        <v>403</v>
      </c>
      <c r="N14" s="14">
        <f t="shared" si="2"/>
        <v>76</v>
      </c>
      <c r="O14" s="14">
        <f t="shared" ref="O14" si="3">SUM(O10:O13)</f>
        <v>161</v>
      </c>
      <c r="P14" s="14">
        <f t="shared" ref="P14" si="4">SUM(P10:P13)</f>
        <v>126</v>
      </c>
      <c r="Q14" s="14">
        <f t="shared" ref="Q14" si="5">SUM(Q10:Q13)</f>
        <v>366</v>
      </c>
      <c r="R14" s="14">
        <f t="shared" ref="R14" si="6">SUM(R10:R13)</f>
        <v>36</v>
      </c>
      <c r="S14" s="14">
        <f t="shared" ref="S14" si="7">SUM(S10:S13)</f>
        <v>393</v>
      </c>
      <c r="T14" s="14">
        <f t="shared" ref="T14" si="8">SUM(T10:T13)</f>
        <v>232</v>
      </c>
      <c r="U14" s="14">
        <f t="shared" ref="U14" si="9">SUM(U10:U13)</f>
        <v>572</v>
      </c>
      <c r="V14" s="58"/>
      <c r="W14" s="57"/>
      <c r="X14" s="57"/>
      <c r="Y14" s="57"/>
      <c r="Z14" s="57"/>
      <c r="AA14" s="57"/>
      <c r="AB14" s="57"/>
      <c r="AC14" s="57"/>
      <c r="AD14" s="57"/>
      <c r="AE14" s="57"/>
      <c r="AF14" s="57"/>
      <c r="AG14" s="57"/>
      <c r="AH14" s="57"/>
      <c r="AI14" s="57"/>
    </row>
    <row r="15" spans="2:35" ht="15.6" customHeight="1" outlineLevel="1">
      <c r="B15" s="737"/>
      <c r="C15" s="9" t="s">
        <v>24</v>
      </c>
      <c r="D15" s="8">
        <v>-310</v>
      </c>
      <c r="E15" s="10">
        <v>-319</v>
      </c>
      <c r="F15" s="10">
        <v>-199</v>
      </c>
      <c r="G15" s="10">
        <v>-344</v>
      </c>
      <c r="H15" s="10">
        <v>-36</v>
      </c>
      <c r="I15" s="14">
        <v>-99</v>
      </c>
      <c r="J15" s="14">
        <v>-189</v>
      </c>
      <c r="K15" s="14">
        <v>-157</v>
      </c>
      <c r="L15" s="14">
        <v>-192</v>
      </c>
      <c r="M15" s="14">
        <v>-122</v>
      </c>
      <c r="N15" s="14">
        <v>-133</v>
      </c>
      <c r="O15" s="14">
        <v>-179</v>
      </c>
      <c r="P15" s="14">
        <v>-51</v>
      </c>
      <c r="Q15" s="14">
        <v>-128</v>
      </c>
      <c r="R15" s="14">
        <v>-147</v>
      </c>
      <c r="S15" s="14">
        <v>-158</v>
      </c>
      <c r="T15" s="64">
        <v>-144</v>
      </c>
      <c r="U15" s="64">
        <v>-227</v>
      </c>
      <c r="V15" s="58"/>
      <c r="W15" s="57"/>
      <c r="X15" s="57"/>
      <c r="Y15" s="57"/>
      <c r="Z15" s="57"/>
      <c r="AA15" s="57"/>
      <c r="AB15" s="57"/>
      <c r="AC15" s="57"/>
      <c r="AD15" s="57"/>
      <c r="AE15" s="57"/>
      <c r="AF15" s="57"/>
      <c r="AG15" s="57"/>
      <c r="AH15" s="57"/>
      <c r="AI15" s="57"/>
    </row>
    <row r="16" spans="2:35" ht="15.6" customHeight="1" outlineLevel="1">
      <c r="B16" s="737"/>
      <c r="C16" s="9" t="s">
        <v>25</v>
      </c>
      <c r="D16" s="8">
        <v>0</v>
      </c>
      <c r="E16" s="10">
        <v>0</v>
      </c>
      <c r="F16" s="10">
        <v>0</v>
      </c>
      <c r="G16" s="10">
        <v>0</v>
      </c>
      <c r="H16" s="10">
        <v>0</v>
      </c>
      <c r="I16" s="14">
        <v>0</v>
      </c>
      <c r="J16" s="14">
        <v>0</v>
      </c>
      <c r="K16" s="14">
        <v>0</v>
      </c>
      <c r="L16" s="14">
        <v>0</v>
      </c>
      <c r="M16" s="14">
        <v>52</v>
      </c>
      <c r="N16" s="14">
        <v>-1</v>
      </c>
      <c r="O16" s="14">
        <v>9</v>
      </c>
      <c r="P16" s="14">
        <v>75</v>
      </c>
      <c r="Q16" s="14">
        <v>45</v>
      </c>
      <c r="R16" s="14">
        <v>-4</v>
      </c>
      <c r="S16" s="14">
        <v>-1</v>
      </c>
      <c r="T16" s="64">
        <v>-166</v>
      </c>
      <c r="U16" s="64">
        <v>13</v>
      </c>
      <c r="V16" s="58"/>
      <c r="W16" s="57"/>
      <c r="X16" s="57"/>
      <c r="Y16" s="57"/>
      <c r="Z16" s="57"/>
      <c r="AA16" s="57"/>
      <c r="AB16" s="57"/>
      <c r="AC16" s="57"/>
      <c r="AD16" s="57"/>
      <c r="AE16" s="57"/>
      <c r="AF16" s="57"/>
      <c r="AG16" s="57"/>
      <c r="AH16" s="57"/>
      <c r="AI16" s="57"/>
    </row>
    <row r="17" spans="2:35" ht="15.6" customHeight="1" outlineLevel="1">
      <c r="B17" s="737"/>
      <c r="C17" s="9" t="s">
        <v>26</v>
      </c>
      <c r="D17" s="8">
        <v>-32</v>
      </c>
      <c r="E17" s="10">
        <v>-28</v>
      </c>
      <c r="F17" s="10">
        <v>-24</v>
      </c>
      <c r="G17" s="10">
        <v>-47</v>
      </c>
      <c r="H17" s="10">
        <v>-46</v>
      </c>
      <c r="I17" s="14">
        <v>-4</v>
      </c>
      <c r="J17" s="14">
        <v>-4</v>
      </c>
      <c r="K17" s="14">
        <v>-10</v>
      </c>
      <c r="L17" s="14">
        <v>-6</v>
      </c>
      <c r="M17" s="14">
        <v>1</v>
      </c>
      <c r="N17" s="14">
        <v>130</v>
      </c>
      <c r="O17" s="14">
        <v>-19</v>
      </c>
      <c r="P17" s="14">
        <v>-13</v>
      </c>
      <c r="Q17" s="14">
        <v>-11</v>
      </c>
      <c r="R17" s="14">
        <v>496</v>
      </c>
      <c r="S17" s="14">
        <v>112</v>
      </c>
      <c r="T17" s="64">
        <v>-27</v>
      </c>
      <c r="U17" s="64">
        <v>-31</v>
      </c>
      <c r="V17" s="58"/>
      <c r="W17" s="57"/>
      <c r="X17" s="57"/>
      <c r="Y17" s="57"/>
      <c r="Z17" s="57"/>
      <c r="AA17" s="57"/>
      <c r="AB17" s="57"/>
      <c r="AC17" s="57"/>
      <c r="AD17" s="57"/>
      <c r="AE17" s="57"/>
      <c r="AF17" s="57"/>
      <c r="AG17" s="57"/>
      <c r="AH17" s="57"/>
      <c r="AI17" s="57"/>
    </row>
    <row r="18" spans="2:35" ht="15.6" customHeight="1" outlineLevel="1">
      <c r="B18" s="737"/>
      <c r="C18" s="9" t="s">
        <v>27</v>
      </c>
      <c r="D18" s="8">
        <v>0</v>
      </c>
      <c r="E18" s="10">
        <v>0</v>
      </c>
      <c r="F18" s="10">
        <v>3</v>
      </c>
      <c r="G18" s="10">
        <v>41</v>
      </c>
      <c r="H18" s="10">
        <v>-4</v>
      </c>
      <c r="I18" s="14">
        <v>-6</v>
      </c>
      <c r="J18" s="14">
        <v>1</v>
      </c>
      <c r="K18" s="14">
        <v>21</v>
      </c>
      <c r="L18" s="14">
        <v>-85</v>
      </c>
      <c r="M18" s="14">
        <v>19</v>
      </c>
      <c r="N18" s="14">
        <v>0</v>
      </c>
      <c r="O18" s="14">
        <v>0</v>
      </c>
      <c r="P18" s="14">
        <v>0</v>
      </c>
      <c r="Q18" s="14">
        <v>33</v>
      </c>
      <c r="R18" s="14">
        <v>-808</v>
      </c>
      <c r="S18" s="14">
        <v>-39</v>
      </c>
      <c r="T18" s="64">
        <v>19</v>
      </c>
      <c r="U18" s="64">
        <v>2</v>
      </c>
      <c r="V18" s="58"/>
      <c r="W18" s="57"/>
      <c r="X18" s="57"/>
      <c r="Y18" s="57"/>
      <c r="Z18" s="57"/>
      <c r="AA18" s="57"/>
      <c r="AB18" s="57"/>
      <c r="AC18" s="57"/>
      <c r="AD18" s="57"/>
      <c r="AE18" s="57"/>
      <c r="AF18" s="57"/>
      <c r="AG18" s="57"/>
      <c r="AH18" s="57"/>
      <c r="AI18" s="57"/>
    </row>
    <row r="19" spans="2:35">
      <c r="B19" s="737"/>
      <c r="C19" s="9" t="s">
        <v>28</v>
      </c>
      <c r="D19" s="8">
        <f t="shared" ref="D19:K19" si="10">SUM(D14:D18)</f>
        <v>750</v>
      </c>
      <c r="E19" s="10">
        <f t="shared" si="10"/>
        <v>864</v>
      </c>
      <c r="F19" s="560">
        <f t="shared" si="10"/>
        <v>659.40000000000009</v>
      </c>
      <c r="G19" s="14">
        <f t="shared" si="10"/>
        <v>401</v>
      </c>
      <c r="H19" s="14">
        <f t="shared" si="10"/>
        <v>504</v>
      </c>
      <c r="I19" s="14">
        <f t="shared" si="10"/>
        <v>364</v>
      </c>
      <c r="J19" s="14">
        <f t="shared" si="10"/>
        <v>389</v>
      </c>
      <c r="K19" s="14">
        <f t="shared" si="10"/>
        <v>344</v>
      </c>
      <c r="L19" s="14">
        <v>293</v>
      </c>
      <c r="M19" s="14">
        <v>232</v>
      </c>
      <c r="N19" s="14">
        <v>73</v>
      </c>
      <c r="O19" s="14">
        <v>-37</v>
      </c>
      <c r="P19" s="14">
        <v>62</v>
      </c>
      <c r="Q19" s="14">
        <v>260</v>
      </c>
      <c r="R19" s="14">
        <v>-423</v>
      </c>
      <c r="S19" s="14">
        <v>308</v>
      </c>
      <c r="T19" s="64">
        <v>80</v>
      </c>
      <c r="U19" s="64">
        <v>316</v>
      </c>
      <c r="V19" s="58"/>
      <c r="W19" s="57"/>
      <c r="X19" s="57"/>
      <c r="Y19" s="57"/>
      <c r="Z19" s="57"/>
      <c r="AA19" s="57"/>
      <c r="AB19" s="57"/>
      <c r="AC19" s="57"/>
      <c r="AD19" s="57"/>
      <c r="AE19" s="57"/>
      <c r="AF19" s="57"/>
      <c r="AG19" s="57"/>
      <c r="AH19" s="57"/>
      <c r="AI19" s="57"/>
    </row>
    <row r="20" spans="2:35">
      <c r="B20" s="77"/>
      <c r="C20" s="9"/>
      <c r="D20" s="8"/>
      <c r="E20" s="10"/>
      <c r="F20" s="560"/>
      <c r="G20" s="14"/>
      <c r="H20" s="14"/>
      <c r="I20" s="14"/>
      <c r="J20" s="14"/>
      <c r="K20" s="14"/>
      <c r="L20" s="14"/>
      <c r="M20" s="14"/>
      <c r="N20" s="14"/>
      <c r="O20" s="14"/>
      <c r="P20" s="14"/>
      <c r="Q20" s="14"/>
      <c r="R20" s="14"/>
      <c r="S20" s="14"/>
      <c r="T20" s="64"/>
      <c r="U20" s="64"/>
      <c r="V20" s="58"/>
      <c r="W20" s="57"/>
      <c r="X20" s="57"/>
      <c r="Y20" s="57"/>
      <c r="Z20" s="57"/>
      <c r="AA20" s="57"/>
      <c r="AB20" s="57"/>
      <c r="AC20" s="57"/>
      <c r="AD20" s="57"/>
      <c r="AE20" s="57"/>
      <c r="AF20" s="57"/>
      <c r="AG20" s="57"/>
      <c r="AH20" s="57"/>
      <c r="AI20" s="57"/>
    </row>
    <row r="21" spans="2:35">
      <c r="B21" s="738" t="s">
        <v>405</v>
      </c>
      <c r="C21" s="561" t="s">
        <v>390</v>
      </c>
      <c r="D21" s="562">
        <v>2243</v>
      </c>
      <c r="E21" s="563">
        <v>2328</v>
      </c>
      <c r="F21" s="563">
        <v>1971</v>
      </c>
      <c r="G21" s="563">
        <v>1498</v>
      </c>
      <c r="H21" s="563">
        <v>1428</v>
      </c>
      <c r="I21" s="563">
        <v>1200</v>
      </c>
      <c r="J21" s="563">
        <v>1234</v>
      </c>
      <c r="K21" s="563">
        <v>1231</v>
      </c>
      <c r="L21" s="563">
        <v>1199</v>
      </c>
      <c r="M21" s="563">
        <v>1231</v>
      </c>
      <c r="N21" s="563">
        <v>1048</v>
      </c>
      <c r="O21" s="563">
        <v>1024</v>
      </c>
      <c r="P21" s="563">
        <v>1133</v>
      </c>
      <c r="Q21" s="563">
        <v>1068</v>
      </c>
      <c r="R21" s="563">
        <v>924</v>
      </c>
      <c r="S21" s="563">
        <v>1040</v>
      </c>
      <c r="T21" s="563">
        <v>1023</v>
      </c>
      <c r="U21" s="563">
        <v>1068</v>
      </c>
      <c r="V21" s="58"/>
      <c r="W21" s="57"/>
      <c r="X21" s="57"/>
      <c r="Y21" s="57"/>
      <c r="Z21" s="57"/>
      <c r="AA21" s="57"/>
      <c r="AB21" s="57"/>
      <c r="AC21" s="57"/>
      <c r="AD21" s="57"/>
      <c r="AE21" s="57"/>
      <c r="AF21" s="57"/>
      <c r="AG21" s="57"/>
      <c r="AH21" s="57"/>
      <c r="AI21" s="57"/>
    </row>
    <row r="22" spans="2:35">
      <c r="B22" s="738"/>
      <c r="C22" s="561" t="s">
        <v>387</v>
      </c>
      <c r="D22" s="562">
        <v>686</v>
      </c>
      <c r="E22" s="563">
        <v>816</v>
      </c>
      <c r="F22" s="563">
        <v>635</v>
      </c>
      <c r="G22" s="563">
        <v>380</v>
      </c>
      <c r="H22" s="563">
        <v>371</v>
      </c>
      <c r="I22" s="563">
        <v>335</v>
      </c>
      <c r="J22" s="563">
        <v>378</v>
      </c>
      <c r="K22" s="563">
        <v>438</v>
      </c>
      <c r="L22" s="563">
        <v>413</v>
      </c>
      <c r="M22" s="563">
        <v>377</v>
      </c>
      <c r="N22" s="563">
        <v>278</v>
      </c>
      <c r="O22" s="563">
        <v>175</v>
      </c>
      <c r="P22" s="563">
        <v>156</v>
      </c>
      <c r="Q22" s="563">
        <v>116</v>
      </c>
      <c r="R22" s="563">
        <v>165</v>
      </c>
      <c r="S22" s="563">
        <v>243</v>
      </c>
      <c r="T22" s="563">
        <v>324</v>
      </c>
      <c r="U22" s="563">
        <v>316</v>
      </c>
      <c r="V22" s="82"/>
      <c r="W22" s="57"/>
      <c r="X22" s="57"/>
      <c r="Y22" s="57"/>
      <c r="Z22" s="57"/>
      <c r="AA22" s="57"/>
      <c r="AB22" s="57"/>
      <c r="AC22" s="57"/>
      <c r="AD22" s="57"/>
      <c r="AE22" s="57"/>
      <c r="AF22" s="57"/>
      <c r="AG22" s="57"/>
      <c r="AH22" s="57"/>
      <c r="AI22" s="57"/>
    </row>
    <row r="23" spans="2:35">
      <c r="B23" s="738"/>
      <c r="C23" s="564" t="s">
        <v>392</v>
      </c>
      <c r="D23" s="565">
        <f>D22/3132.9</f>
        <v>0.21896645280730312</v>
      </c>
      <c r="E23" s="566">
        <f t="shared" ref="E23:U23" si="11">E22/3132.9</f>
        <v>0.26046155319352676</v>
      </c>
      <c r="F23" s="566">
        <f t="shared" si="11"/>
        <v>0.20268760573270772</v>
      </c>
      <c r="G23" s="566">
        <f t="shared" si="11"/>
        <v>0.1212933703597306</v>
      </c>
      <c r="H23" s="566">
        <f t="shared" si="11"/>
        <v>0.11842063264068435</v>
      </c>
      <c r="I23" s="566">
        <f t="shared" si="11"/>
        <v>0.10692968176449934</v>
      </c>
      <c r="J23" s="566">
        <f t="shared" si="11"/>
        <v>0.12065498419994254</v>
      </c>
      <c r="K23" s="566">
        <f t="shared" si="11"/>
        <v>0.13980656899358421</v>
      </c>
      <c r="L23" s="566">
        <f t="shared" si="11"/>
        <v>0.13182674199623351</v>
      </c>
      <c r="M23" s="566">
        <f t="shared" si="11"/>
        <v>0.12033579112004851</v>
      </c>
      <c r="N23" s="566">
        <f t="shared" si="11"/>
        <v>8.8735676210539752E-2</v>
      </c>
      <c r="O23" s="566">
        <f t="shared" si="11"/>
        <v>5.5858788981454882E-2</v>
      </c>
      <c r="P23" s="566">
        <f t="shared" si="11"/>
        <v>4.9794120463468351E-2</v>
      </c>
      <c r="Q23" s="566">
        <f t="shared" si="11"/>
        <v>3.7026397267707234E-2</v>
      </c>
      <c r="R23" s="566">
        <f t="shared" si="11"/>
        <v>5.2666858182514605E-2</v>
      </c>
      <c r="S23" s="566">
        <f t="shared" si="11"/>
        <v>7.7563918414248784E-2</v>
      </c>
      <c r="T23" s="566">
        <f t="shared" si="11"/>
        <v>0.10341855788566504</v>
      </c>
      <c r="U23" s="566">
        <f t="shared" si="11"/>
        <v>0.10086501324651281</v>
      </c>
      <c r="V23" s="82"/>
      <c r="W23" s="57"/>
      <c r="X23" s="57"/>
      <c r="Y23" s="57"/>
      <c r="Z23" s="57"/>
      <c r="AA23" s="57"/>
      <c r="AB23" s="57"/>
      <c r="AC23" s="57"/>
      <c r="AD23" s="57"/>
      <c r="AE23" s="57"/>
      <c r="AF23" s="57"/>
      <c r="AG23" s="57"/>
      <c r="AH23" s="57"/>
      <c r="AI23" s="57"/>
    </row>
    <row r="24" spans="2:35" ht="9" customHeight="1">
      <c r="C24" s="15"/>
      <c r="D24" s="16"/>
      <c r="E24" s="17"/>
      <c r="F24" s="17"/>
      <c r="G24" s="17"/>
      <c r="H24" s="17"/>
      <c r="I24" s="17"/>
      <c r="J24" s="17"/>
      <c r="K24" s="17"/>
      <c r="L24" s="17"/>
      <c r="M24" s="17"/>
      <c r="N24" s="17"/>
      <c r="O24" s="17"/>
      <c r="P24" s="17"/>
      <c r="Q24" s="17"/>
      <c r="R24" s="17"/>
      <c r="S24" s="17"/>
      <c r="T24" s="65"/>
      <c r="U24" s="65"/>
      <c r="V24" s="65"/>
      <c r="W24" s="57"/>
      <c r="X24" s="57"/>
      <c r="Y24" s="57"/>
      <c r="Z24" s="57"/>
      <c r="AA24" s="57"/>
      <c r="AB24" s="57"/>
      <c r="AC24" s="57"/>
      <c r="AD24" s="57"/>
      <c r="AE24" s="57"/>
      <c r="AF24" s="57"/>
      <c r="AG24" s="57"/>
      <c r="AH24" s="57"/>
      <c r="AI24" s="57"/>
    </row>
    <row r="25" spans="2:35" ht="26.1" customHeight="1" outlineLevel="1">
      <c r="B25" s="737" t="s">
        <v>29</v>
      </c>
      <c r="C25" s="7" t="s">
        <v>30</v>
      </c>
      <c r="D25" s="8">
        <v>325</v>
      </c>
      <c r="E25" s="61">
        <f>E26*3132.9</f>
        <v>313.29000000000002</v>
      </c>
      <c r="F25" s="61">
        <f>F26*3132.9</f>
        <v>300.13182</v>
      </c>
      <c r="G25" s="61">
        <f>G26*3132.9</f>
        <v>283.21415999999999</v>
      </c>
      <c r="H25" s="61">
        <f>H26*3132.9</f>
        <v>283.21416000000005</v>
      </c>
      <c r="I25" s="61">
        <f>I26*3109.2</f>
        <v>248.73599999999999</v>
      </c>
      <c r="J25" s="61">
        <f>J26*3109.2</f>
        <v>240.96299999999999</v>
      </c>
      <c r="K25" s="61">
        <f>K26*3109.2</f>
        <v>217.64400000000001</v>
      </c>
      <c r="L25" s="61">
        <f>L26*3109.2</f>
        <v>179.71175999999997</v>
      </c>
      <c r="M25" s="61">
        <f>M26*3109.2</f>
        <v>152.97263999999998</v>
      </c>
      <c r="N25" s="61">
        <f>N26*(3132.9-61.9)</f>
        <v>125.911</v>
      </c>
      <c r="O25" s="61">
        <f>O26*3106</f>
        <v>112.7478</v>
      </c>
      <c r="P25" s="61">
        <f>P26*3106</f>
        <v>102.498</v>
      </c>
      <c r="Q25" s="61">
        <f>Q26*3106</f>
        <v>80.756</v>
      </c>
      <c r="R25" s="61">
        <f>R26*3106</f>
        <v>40.378</v>
      </c>
      <c r="S25" s="61">
        <f>S26*3106</f>
        <v>298.17599999999999</v>
      </c>
      <c r="T25" s="62">
        <v>217.4</v>
      </c>
      <c r="U25" s="62">
        <v>301.3</v>
      </c>
      <c r="V25" s="83"/>
      <c r="W25" s="57"/>
      <c r="X25" s="57"/>
      <c r="Y25" s="57"/>
      <c r="Z25" s="57"/>
      <c r="AA25" s="57"/>
      <c r="AB25" s="57"/>
      <c r="AC25" s="57"/>
      <c r="AD25" s="57"/>
      <c r="AE25" s="57"/>
      <c r="AF25" s="57"/>
      <c r="AG25" s="57"/>
      <c r="AH25" s="57"/>
      <c r="AI25" s="57"/>
    </row>
    <row r="26" spans="2:35">
      <c r="B26" s="737"/>
      <c r="C26" s="9" t="s">
        <v>31</v>
      </c>
      <c r="D26" s="467">
        <v>0.104</v>
      </c>
      <c r="E26" s="21">
        <v>0.1</v>
      </c>
      <c r="F26" s="14">
        <v>9.5799999999999996E-2</v>
      </c>
      <c r="G26" s="14">
        <v>9.0399999999999994E-2</v>
      </c>
      <c r="H26" s="14">
        <f>0.0824+0.008</f>
        <v>9.0400000000000008E-2</v>
      </c>
      <c r="I26" s="21">
        <v>0.08</v>
      </c>
      <c r="J26" s="14">
        <v>7.7499999999999999E-2</v>
      </c>
      <c r="K26" s="14">
        <v>7.0000000000000007E-2</v>
      </c>
      <c r="L26" s="14">
        <v>5.7799999999999997E-2</v>
      </c>
      <c r="M26" s="14">
        <v>4.9200000000000001E-2</v>
      </c>
      <c r="N26" s="14">
        <v>4.1000000000000002E-2</v>
      </c>
      <c r="O26" s="14">
        <v>3.6299999999999999E-2</v>
      </c>
      <c r="P26" s="14">
        <v>3.3000000000000002E-2</v>
      </c>
      <c r="Q26" s="14">
        <v>2.5999999999999999E-2</v>
      </c>
      <c r="R26" s="14">
        <v>1.2999999999999999E-2</v>
      </c>
      <c r="S26" s="14">
        <v>9.6000000000000002E-2</v>
      </c>
      <c r="T26" s="66">
        <v>7.0000000000000007E-2</v>
      </c>
      <c r="U26" s="66">
        <v>9.7000000000000003E-2</v>
      </c>
      <c r="V26" s="84"/>
      <c r="W26" s="67"/>
      <c r="X26" s="57"/>
      <c r="Y26" s="57"/>
      <c r="Z26" s="57"/>
      <c r="AA26" s="57"/>
      <c r="AB26" s="57"/>
      <c r="AC26" s="57"/>
      <c r="AD26" s="57"/>
      <c r="AE26" s="57"/>
      <c r="AF26" s="57"/>
      <c r="AG26" s="57"/>
      <c r="AH26" s="57"/>
      <c r="AI26" s="57"/>
    </row>
    <row r="27" spans="2:35" ht="15.6" customHeight="1" outlineLevel="1">
      <c r="B27" s="737"/>
      <c r="C27" s="9" t="s">
        <v>391</v>
      </c>
      <c r="D27" s="18">
        <f t="shared" ref="D27:I27" si="12">D25/D22</f>
        <v>0.47376093294460642</v>
      </c>
      <c r="E27" s="19">
        <f t="shared" si="12"/>
        <v>0.3839338235294118</v>
      </c>
      <c r="F27" s="19">
        <f t="shared" si="12"/>
        <v>0.47264853543307089</v>
      </c>
      <c r="G27" s="19">
        <f t="shared" si="12"/>
        <v>0.74530042105263161</v>
      </c>
      <c r="H27" s="19">
        <f t="shared" si="12"/>
        <v>0.76338048517520229</v>
      </c>
      <c r="I27" s="19">
        <f t="shared" si="12"/>
        <v>0.74249552238805971</v>
      </c>
      <c r="J27" s="19">
        <f t="shared" ref="J27:U27" si="13">J25/J22</f>
        <v>0.63746825396825391</v>
      </c>
      <c r="K27" s="19">
        <f t="shared" si="13"/>
        <v>0.49690410958904113</v>
      </c>
      <c r="L27" s="19">
        <f t="shared" si="13"/>
        <v>0.43513743341404348</v>
      </c>
      <c r="M27" s="19">
        <f t="shared" si="13"/>
        <v>0.40576297082228113</v>
      </c>
      <c r="N27" s="19">
        <f>N25/N22</f>
        <v>0.45291726618705036</v>
      </c>
      <c r="O27" s="19">
        <f t="shared" si="13"/>
        <v>0.64427314285714288</v>
      </c>
      <c r="P27" s="19">
        <f t="shared" si="13"/>
        <v>0.65703846153846157</v>
      </c>
      <c r="Q27" s="19">
        <f t="shared" si="13"/>
        <v>0.69617241379310346</v>
      </c>
      <c r="R27" s="19">
        <f t="shared" si="13"/>
        <v>0.24471515151515152</v>
      </c>
      <c r="S27" s="19">
        <f t="shared" si="13"/>
        <v>1.2270617283950618</v>
      </c>
      <c r="T27" s="68">
        <f t="shared" si="13"/>
        <v>0.67098765432098773</v>
      </c>
      <c r="U27" s="68">
        <f t="shared" si="13"/>
        <v>0.95348101265822793</v>
      </c>
      <c r="V27" s="85"/>
      <c r="W27" s="57"/>
      <c r="X27" s="57"/>
      <c r="Y27" s="57"/>
      <c r="Z27" s="57"/>
      <c r="AA27" s="57"/>
      <c r="AB27" s="57"/>
      <c r="AC27" s="57"/>
      <c r="AD27" s="57"/>
      <c r="AE27" s="57"/>
      <c r="AF27" s="57"/>
      <c r="AG27" s="57"/>
      <c r="AH27" s="57"/>
      <c r="AI27" s="57"/>
    </row>
    <row r="28" spans="2:35" ht="18">
      <c r="B28" s="737"/>
      <c r="C28" s="9" t="s">
        <v>393</v>
      </c>
      <c r="D28" s="18">
        <v>4.5999999999999999E-2</v>
      </c>
      <c r="E28" s="69">
        <f>E26/1.92</f>
        <v>5.2083333333333336E-2</v>
      </c>
      <c r="F28" s="69">
        <f>F26/1.63</f>
        <v>5.877300613496933E-2</v>
      </c>
      <c r="G28" s="69">
        <v>6.6000000000000003E-2</v>
      </c>
      <c r="H28" s="69">
        <f>H26/1.68</f>
        <v>5.3809523809523814E-2</v>
      </c>
      <c r="I28" s="19">
        <v>6.0999999999999999E-2</v>
      </c>
      <c r="J28" s="19">
        <v>4.8000000000000001E-2</v>
      </c>
      <c r="K28" s="19">
        <v>4.5999999999999999E-2</v>
      </c>
      <c r="L28" s="19">
        <v>4.1000000000000002E-2</v>
      </c>
      <c r="M28" s="19">
        <v>4.1836734693877553E-2</v>
      </c>
      <c r="N28" s="19">
        <v>3.7999999999999999E-2</v>
      </c>
      <c r="O28" s="19">
        <v>4.2999999999999997E-2</v>
      </c>
      <c r="P28" s="19">
        <f>P26/0.635</f>
        <v>5.1968503937007873E-2</v>
      </c>
      <c r="Q28" s="19">
        <v>5.1999999999999998E-2</v>
      </c>
      <c r="R28" s="19">
        <v>1.2999999999999999E-2</v>
      </c>
      <c r="S28" s="19">
        <v>0.08</v>
      </c>
      <c r="T28" s="68">
        <v>5.3999999999999999E-2</v>
      </c>
      <c r="U28" s="68">
        <v>4.4999999999999998E-2</v>
      </c>
      <c r="V28" s="71"/>
      <c r="W28" s="57"/>
      <c r="X28" s="57"/>
      <c r="Y28" s="57"/>
      <c r="Z28" s="57"/>
      <c r="AA28" s="57"/>
      <c r="AB28" s="57"/>
      <c r="AC28" s="57"/>
      <c r="AD28" s="57"/>
      <c r="AE28" s="57"/>
      <c r="AF28" s="57"/>
      <c r="AG28" s="57"/>
      <c r="AH28" s="57"/>
      <c r="AI28" s="57"/>
    </row>
    <row r="29" spans="2:35" ht="7.35" customHeight="1">
      <c r="C29" s="15"/>
      <c r="D29" s="1"/>
      <c r="E29" s="69"/>
      <c r="F29" s="69"/>
      <c r="G29" s="69"/>
      <c r="H29" s="69"/>
      <c r="I29" s="70"/>
      <c r="J29" s="70"/>
      <c r="K29" s="70"/>
      <c r="L29" s="70"/>
      <c r="M29" s="70"/>
      <c r="N29" s="70"/>
      <c r="O29" s="70"/>
      <c r="P29" s="70"/>
      <c r="Q29" s="70"/>
      <c r="R29" s="70"/>
      <c r="S29" s="70"/>
      <c r="T29" s="71"/>
      <c r="U29" s="71"/>
      <c r="V29" s="71"/>
      <c r="W29" s="57"/>
      <c r="X29" s="57"/>
      <c r="Y29" s="57"/>
      <c r="Z29" s="57"/>
      <c r="AA29" s="57"/>
      <c r="AB29" s="57"/>
      <c r="AC29" s="57"/>
      <c r="AD29" s="57"/>
      <c r="AE29" s="57"/>
      <c r="AF29" s="57"/>
      <c r="AG29" s="57"/>
      <c r="AH29" s="57"/>
      <c r="AI29" s="57"/>
    </row>
    <row r="30" spans="2:35" ht="15" customHeight="1" outlineLevel="1">
      <c r="B30" s="737" t="s">
        <v>32</v>
      </c>
      <c r="C30" s="9" t="s">
        <v>33</v>
      </c>
      <c r="D30" s="72">
        <v>6490</v>
      </c>
      <c r="E30" s="10">
        <v>6092</v>
      </c>
      <c r="F30" s="10">
        <v>4802</v>
      </c>
      <c r="G30" s="10">
        <v>4467</v>
      </c>
      <c r="H30" s="10">
        <v>4303</v>
      </c>
      <c r="I30" s="10">
        <v>4116</v>
      </c>
      <c r="J30" s="10">
        <v>3651</v>
      </c>
      <c r="K30" s="10">
        <v>3523</v>
      </c>
      <c r="L30" s="10">
        <v>3013</v>
      </c>
      <c r="M30" s="10">
        <v>3279</v>
      </c>
      <c r="N30" s="10">
        <v>3259</v>
      </c>
      <c r="O30" s="10">
        <v>3179</v>
      </c>
      <c r="P30" s="10">
        <v>3348</v>
      </c>
      <c r="Q30" s="10">
        <v>3697</v>
      </c>
      <c r="R30" s="10">
        <v>3593</v>
      </c>
      <c r="S30" s="10">
        <v>4845</v>
      </c>
      <c r="T30" s="73">
        <v>4595</v>
      </c>
      <c r="U30" s="73">
        <v>4722</v>
      </c>
      <c r="V30" s="86"/>
      <c r="W30" s="57"/>
      <c r="X30" s="57"/>
      <c r="Y30" s="57"/>
      <c r="Z30" s="57"/>
      <c r="AA30" s="57"/>
      <c r="AB30" s="57"/>
      <c r="AC30" s="57"/>
      <c r="AD30" s="57"/>
      <c r="AE30" s="57"/>
      <c r="AF30" s="57"/>
      <c r="AG30" s="57"/>
      <c r="AH30" s="57"/>
      <c r="AI30" s="57"/>
    </row>
    <row r="31" spans="2:35" ht="15" customHeight="1" outlineLevel="1">
      <c r="B31" s="737"/>
      <c r="C31" s="9" t="s">
        <v>34</v>
      </c>
      <c r="D31" s="8">
        <f t="shared" ref="D31:U31" si="14">D30+D33</f>
        <v>11964</v>
      </c>
      <c r="E31" s="10">
        <f t="shared" si="14"/>
        <v>11927</v>
      </c>
      <c r="F31" s="10">
        <f t="shared" si="14"/>
        <v>9485</v>
      </c>
      <c r="G31" s="10">
        <f t="shared" si="14"/>
        <v>8725</v>
      </c>
      <c r="H31" s="10">
        <f t="shared" si="14"/>
        <v>8416</v>
      </c>
      <c r="I31" s="10">
        <f t="shared" si="14"/>
        <v>7588</v>
      </c>
      <c r="J31" s="10">
        <f t="shared" si="14"/>
        <v>6805</v>
      </c>
      <c r="K31" s="10">
        <f t="shared" si="14"/>
        <v>6545</v>
      </c>
      <c r="L31" s="10">
        <f t="shared" si="14"/>
        <v>6239</v>
      </c>
      <c r="M31" s="10">
        <f t="shared" si="14"/>
        <v>6415</v>
      </c>
      <c r="N31" s="10">
        <f t="shared" si="14"/>
        <v>6156</v>
      </c>
      <c r="O31" s="10">
        <f t="shared" si="14"/>
        <v>6542</v>
      </c>
      <c r="P31" s="10">
        <f t="shared" si="14"/>
        <v>7222</v>
      </c>
      <c r="Q31" s="10">
        <f t="shared" si="14"/>
        <v>8069</v>
      </c>
      <c r="R31" s="10">
        <f t="shared" si="14"/>
        <v>7614</v>
      </c>
      <c r="S31" s="10">
        <f t="shared" si="14"/>
        <v>8738</v>
      </c>
      <c r="T31" s="10">
        <f t="shared" si="14"/>
        <v>9239</v>
      </c>
      <c r="U31" s="10">
        <f t="shared" si="14"/>
        <v>8206</v>
      </c>
      <c r="V31" s="86"/>
      <c r="W31" s="57"/>
      <c r="X31" s="57"/>
      <c r="Y31" s="57"/>
      <c r="Z31" s="57"/>
      <c r="AA31" s="57"/>
      <c r="AB31" s="57"/>
      <c r="AC31" s="57"/>
      <c r="AD31" s="57"/>
      <c r="AE31" s="57"/>
      <c r="AF31" s="57"/>
      <c r="AG31" s="57"/>
      <c r="AH31" s="57"/>
      <c r="AI31" s="57"/>
    </row>
    <row r="32" spans="2:35" ht="5.45" customHeight="1">
      <c r="C32" s="2"/>
      <c r="D32" s="1"/>
      <c r="E32" s="2"/>
      <c r="F32" s="2"/>
      <c r="G32" s="2"/>
      <c r="H32" s="2"/>
      <c r="I32" s="2"/>
      <c r="J32" s="2"/>
      <c r="K32" s="2"/>
      <c r="L32" s="2"/>
      <c r="M32" s="2"/>
      <c r="N32" s="2"/>
      <c r="O32" s="2"/>
      <c r="P32" s="2"/>
      <c r="Q32" s="74"/>
      <c r="R32" s="74"/>
      <c r="S32" s="74"/>
      <c r="T32" s="74"/>
      <c r="U32" s="74"/>
      <c r="V32" s="74"/>
      <c r="W32" s="57"/>
      <c r="X32" s="57"/>
      <c r="Y32" s="57"/>
      <c r="Z32" s="57"/>
      <c r="AA32" s="57"/>
      <c r="AB32" s="57"/>
      <c r="AC32" s="57"/>
      <c r="AD32" s="57"/>
      <c r="AE32" s="57"/>
      <c r="AF32" s="57"/>
      <c r="AG32" s="57"/>
      <c r="AH32" s="57"/>
      <c r="AI32" s="57"/>
    </row>
    <row r="33" spans="2:35">
      <c r="B33" s="737" t="s">
        <v>35</v>
      </c>
      <c r="C33" s="7" t="s">
        <v>35</v>
      </c>
      <c r="D33" s="75">
        <v>5474</v>
      </c>
      <c r="E33" s="61">
        <v>5835</v>
      </c>
      <c r="F33" s="61">
        <v>4683</v>
      </c>
      <c r="G33" s="61">
        <v>4258</v>
      </c>
      <c r="H33" s="61">
        <v>4113</v>
      </c>
      <c r="I33" s="61">
        <v>3472</v>
      </c>
      <c r="J33" s="61">
        <v>3154</v>
      </c>
      <c r="K33" s="61">
        <v>3022</v>
      </c>
      <c r="L33" s="61">
        <v>3226</v>
      </c>
      <c r="M33" s="61">
        <v>3136</v>
      </c>
      <c r="N33" s="61">
        <v>2897</v>
      </c>
      <c r="O33" s="61">
        <v>3363</v>
      </c>
      <c r="P33" s="61">
        <v>3874</v>
      </c>
      <c r="Q33" s="61">
        <v>4372</v>
      </c>
      <c r="R33" s="61">
        <v>4021</v>
      </c>
      <c r="S33" s="61">
        <v>3893</v>
      </c>
      <c r="T33" s="62">
        <v>4644</v>
      </c>
      <c r="U33" s="62">
        <v>3484</v>
      </c>
      <c r="V33" s="86"/>
      <c r="W33" s="63"/>
      <c r="X33" s="57"/>
      <c r="Y33" s="57"/>
      <c r="Z33" s="57"/>
      <c r="AA33" s="63"/>
      <c r="AB33" s="57"/>
      <c r="AC33" s="57"/>
      <c r="AD33" s="57"/>
      <c r="AE33" s="57"/>
      <c r="AF33" s="57"/>
      <c r="AG33" s="57"/>
      <c r="AH33" s="57"/>
      <c r="AI33" s="57"/>
    </row>
    <row r="34" spans="2:35">
      <c r="B34" s="737"/>
      <c r="C34" s="11" t="s">
        <v>395</v>
      </c>
      <c r="D34" s="12">
        <v>1681</v>
      </c>
      <c r="E34" s="76">
        <v>1512</v>
      </c>
      <c r="F34" s="76">
        <v>1376</v>
      </c>
      <c r="G34" s="76">
        <v>1240</v>
      </c>
      <c r="H34" s="76">
        <v>1074</v>
      </c>
      <c r="I34" s="13">
        <v>738</v>
      </c>
      <c r="J34" s="13">
        <v>627</v>
      </c>
      <c r="K34" s="13">
        <v>500</v>
      </c>
      <c r="L34" s="13">
        <v>450</v>
      </c>
      <c r="M34" s="13">
        <v>349</v>
      </c>
      <c r="N34" s="13">
        <v>317</v>
      </c>
      <c r="O34" s="13">
        <v>282</v>
      </c>
      <c r="P34" s="13">
        <v>284</v>
      </c>
      <c r="Q34" s="13">
        <v>360</v>
      </c>
      <c r="R34" s="13">
        <v>310</v>
      </c>
      <c r="S34" s="13">
        <v>332</v>
      </c>
      <c r="T34" s="13">
        <v>438</v>
      </c>
      <c r="U34" s="13">
        <v>412</v>
      </c>
      <c r="V34" s="82"/>
      <c r="W34" s="67"/>
      <c r="X34" s="57"/>
      <c r="Y34" s="57"/>
      <c r="Z34" s="57"/>
      <c r="AA34" s="57"/>
      <c r="AB34" s="57"/>
      <c r="AC34" s="57"/>
      <c r="AD34" s="57"/>
      <c r="AE34" s="57"/>
      <c r="AF34" s="57"/>
      <c r="AG34" s="57"/>
      <c r="AH34" s="57"/>
      <c r="AI34" s="57"/>
    </row>
    <row r="35" spans="2:35" ht="24" customHeight="1" thickBot="1">
      <c r="C35" s="20" t="s">
        <v>36</v>
      </c>
      <c r="D35" s="201"/>
      <c r="E35" s="78">
        <v>14777</v>
      </c>
      <c r="F35" s="78">
        <v>13958</v>
      </c>
      <c r="G35" s="78">
        <v>13655</v>
      </c>
      <c r="H35" s="78">
        <v>13267</v>
      </c>
      <c r="I35" s="78">
        <v>12907</v>
      </c>
      <c r="J35" s="78">
        <v>12186</v>
      </c>
      <c r="K35" s="78">
        <v>12080</v>
      </c>
      <c r="L35" s="78">
        <v>11436</v>
      </c>
      <c r="M35" s="78">
        <v>13494</v>
      </c>
      <c r="N35" s="78">
        <v>12083</v>
      </c>
      <c r="O35" s="78">
        <v>11971</v>
      </c>
      <c r="P35" s="78">
        <v>12392</v>
      </c>
      <c r="Q35" s="78">
        <v>12563</v>
      </c>
      <c r="R35" s="78">
        <v>11886</v>
      </c>
      <c r="S35" s="79">
        <v>12293</v>
      </c>
      <c r="T35" s="79">
        <v>9110</v>
      </c>
      <c r="U35" s="79">
        <v>8558</v>
      </c>
      <c r="V35" s="87"/>
      <c r="W35" s="57"/>
      <c r="X35" s="57"/>
      <c r="Y35" s="57"/>
      <c r="Z35" s="57"/>
      <c r="AA35" s="57"/>
      <c r="AB35" s="57"/>
      <c r="AC35" s="57"/>
      <c r="AD35" s="57"/>
      <c r="AE35" s="57"/>
      <c r="AF35" s="57"/>
      <c r="AG35" s="57"/>
      <c r="AH35" s="57"/>
      <c r="AI35" s="57"/>
    </row>
    <row r="36" spans="2:35" ht="24" customHeight="1" thickTop="1">
      <c r="C36" s="88"/>
      <c r="D36" s="88"/>
      <c r="E36" s="89"/>
      <c r="F36" s="89"/>
      <c r="G36" s="89"/>
      <c r="H36" s="89"/>
      <c r="I36" s="89"/>
      <c r="J36" s="89"/>
      <c r="K36" s="89"/>
      <c r="L36" s="89"/>
      <c r="M36" s="89"/>
      <c r="N36" s="89"/>
      <c r="O36" s="89"/>
      <c r="P36" s="89"/>
      <c r="Q36" s="89"/>
      <c r="R36" s="89"/>
      <c r="S36" s="87"/>
      <c r="T36" s="87"/>
      <c r="U36" s="87"/>
      <c r="V36" s="87"/>
      <c r="W36" s="57"/>
      <c r="X36" s="57"/>
      <c r="Y36" s="57"/>
      <c r="Z36" s="57"/>
      <c r="AA36" s="57"/>
      <c r="AB36" s="57"/>
      <c r="AC36" s="57"/>
      <c r="AD36" s="57"/>
      <c r="AE36" s="57"/>
      <c r="AF36" s="57"/>
      <c r="AG36" s="57"/>
      <c r="AH36" s="57"/>
      <c r="AI36" s="57"/>
    </row>
    <row r="37" spans="2:35">
      <c r="C37" s="567" t="s">
        <v>394</v>
      </c>
      <c r="D37" s="90"/>
      <c r="E37" s="91"/>
      <c r="F37" s="91"/>
      <c r="G37" s="91"/>
      <c r="H37" s="91"/>
      <c r="I37" s="91"/>
      <c r="J37" s="91"/>
      <c r="K37" s="91"/>
      <c r="L37" s="57"/>
      <c r="M37" s="57"/>
      <c r="N37" s="57"/>
      <c r="O37" s="57"/>
      <c r="P37" s="58"/>
      <c r="Q37" s="58"/>
      <c r="R37" s="58"/>
      <c r="S37" s="58"/>
      <c r="T37" s="58"/>
      <c r="U37" s="58"/>
      <c r="V37" s="58"/>
      <c r="W37" s="57"/>
      <c r="X37" s="57"/>
      <c r="Y37" s="57"/>
      <c r="Z37" s="57"/>
      <c r="AA37" s="57"/>
      <c r="AB37" s="57"/>
      <c r="AC37" s="57"/>
      <c r="AD37" s="57"/>
      <c r="AE37" s="57"/>
      <c r="AF37" s="57"/>
      <c r="AG37" s="57"/>
      <c r="AH37" s="57"/>
      <c r="AI37" s="57"/>
    </row>
    <row r="38" spans="2:35">
      <c r="C38" s="57"/>
      <c r="D38" s="57"/>
      <c r="E38" s="91"/>
      <c r="F38" s="57"/>
      <c r="G38" s="57"/>
      <c r="H38" s="57"/>
      <c r="I38" s="57"/>
      <c r="J38" s="57"/>
      <c r="K38" s="57"/>
      <c r="L38" s="57"/>
      <c r="M38" s="57"/>
      <c r="N38" s="57"/>
      <c r="O38" s="57"/>
      <c r="P38" s="58"/>
      <c r="Q38" s="58"/>
      <c r="R38" s="58"/>
      <c r="S38" s="58"/>
      <c r="T38" s="58"/>
      <c r="U38" s="58"/>
      <c r="V38" s="58"/>
      <c r="W38" s="67"/>
      <c r="X38" s="57"/>
      <c r="Y38" s="57"/>
      <c r="Z38" s="57"/>
      <c r="AA38" s="57"/>
      <c r="AB38" s="57"/>
      <c r="AC38" s="57"/>
      <c r="AD38" s="57"/>
      <c r="AE38" s="57"/>
      <c r="AF38" s="57"/>
      <c r="AG38" s="57"/>
      <c r="AH38" s="57"/>
      <c r="AI38" s="57"/>
    </row>
    <row r="39" spans="2:35">
      <c r="C39" s="92"/>
      <c r="D39" s="92"/>
      <c r="E39" s="93"/>
      <c r="F39" s="93"/>
      <c r="G39" s="93"/>
      <c r="H39" s="93"/>
      <c r="I39" s="93"/>
      <c r="J39" s="93"/>
      <c r="K39" s="93"/>
      <c r="L39" s="92"/>
      <c r="M39" s="92"/>
      <c r="N39" s="92"/>
      <c r="O39" s="92"/>
      <c r="P39" s="94"/>
      <c r="Q39" s="94"/>
      <c r="R39" s="94"/>
      <c r="S39" s="95"/>
      <c r="T39" s="96"/>
      <c r="U39" s="96"/>
      <c r="V39" s="96"/>
      <c r="W39" s="97"/>
      <c r="X39" s="98"/>
      <c r="Y39" s="57"/>
      <c r="Z39" s="57"/>
      <c r="AA39" s="57"/>
      <c r="AB39" s="57"/>
      <c r="AC39" s="57"/>
      <c r="AD39" s="57"/>
      <c r="AE39" s="57"/>
      <c r="AF39" s="57"/>
      <c r="AG39" s="57"/>
      <c r="AH39" s="57"/>
      <c r="AI39" s="57"/>
    </row>
    <row r="40" spans="2:35">
      <c r="C40" s="57"/>
      <c r="D40" s="57"/>
      <c r="E40" s="57"/>
      <c r="F40" s="57"/>
      <c r="G40" s="57"/>
      <c r="H40" s="57"/>
      <c r="I40" s="57"/>
      <c r="J40" s="57"/>
    </row>
  </sheetData>
  <mergeCells count="5">
    <mergeCell ref="B25:B28"/>
    <mergeCell ref="B33:B34"/>
    <mergeCell ref="B30:B31"/>
    <mergeCell ref="B6:B19"/>
    <mergeCell ref="B21:B23"/>
  </mergeCells>
  <hyperlinks>
    <hyperlink ref="B1" location="Index!A1" display="Back to Index" xr:uid="{00000000-0004-0000-0100-000000000000}"/>
  </hyperlinks>
  <pageMargins left="0.7" right="0.7" top="0.75" bottom="0.75" header="0.3" footer="0.3"/>
  <pageSetup paperSize="9" scale="28" orientation="landscape" r:id="rId1"/>
  <ignoredErrors>
    <ignoredError sqref="G14 E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9962-3C17-430F-A566-90C83CAB9386}">
  <sheetPr>
    <tabColor rgb="FF00B0F0"/>
    <pageSetUpPr fitToPage="1"/>
  </sheetPr>
  <dimension ref="A1:Q32"/>
  <sheetViews>
    <sheetView topLeftCell="A13" zoomScale="110" zoomScaleNormal="110" workbookViewId="0">
      <selection activeCell="B1" sqref="B1"/>
    </sheetView>
  </sheetViews>
  <sheetFormatPr defaultRowHeight="12"/>
  <cols>
    <col min="1" max="1" width="8.5703125" style="104"/>
    <col min="2" max="2" width="31" style="104" customWidth="1"/>
    <col min="3" max="3" width="15.5703125" style="104" customWidth="1"/>
    <col min="4" max="4" width="24.85546875" style="104" customWidth="1"/>
    <col min="5" max="5" width="12.5703125" style="104" customWidth="1"/>
    <col min="6" max="6" width="1.85546875" style="104" customWidth="1"/>
    <col min="7" max="7" width="23.7109375" style="104" customWidth="1"/>
    <col min="8" max="8" width="11.140625" style="104" customWidth="1"/>
    <col min="9" max="9" width="7.5703125" style="104" customWidth="1"/>
    <col min="10" max="10" width="5.7109375" style="104" customWidth="1"/>
    <col min="11" max="11" width="8" style="104" customWidth="1"/>
    <col min="12" max="12" width="6.7109375" style="104" customWidth="1"/>
    <col min="13" max="245" width="8.5703125" style="104"/>
    <col min="246" max="246" width="10.5703125" style="104" customWidth="1"/>
    <col min="247" max="247" width="4" style="104" customWidth="1"/>
    <col min="248" max="248" width="21.5703125" style="104" customWidth="1"/>
    <col min="249" max="249" width="57.5703125" style="104" customWidth="1"/>
    <col min="250" max="250" width="0.5703125" style="104" customWidth="1"/>
    <col min="251" max="251" width="57.5703125" style="104" customWidth="1"/>
    <col min="252" max="252" width="0.5703125" style="104" customWidth="1"/>
    <col min="253" max="253" width="65.5703125" style="104" customWidth="1"/>
    <col min="254" max="254" width="1" style="104" customWidth="1"/>
    <col min="255" max="255" width="57.5703125" style="104" customWidth="1"/>
    <col min="256" max="501" width="8.5703125" style="104"/>
    <col min="502" max="502" width="10.5703125" style="104" customWidth="1"/>
    <col min="503" max="503" width="4" style="104" customWidth="1"/>
    <col min="504" max="504" width="21.5703125" style="104" customWidth="1"/>
    <col min="505" max="505" width="57.5703125" style="104" customWidth="1"/>
    <col min="506" max="506" width="0.5703125" style="104" customWidth="1"/>
    <col min="507" max="507" width="57.5703125" style="104" customWidth="1"/>
    <col min="508" max="508" width="0.5703125" style="104" customWidth="1"/>
    <col min="509" max="509" width="65.5703125" style="104" customWidth="1"/>
    <col min="510" max="510" width="1" style="104" customWidth="1"/>
    <col min="511" max="511" width="57.5703125" style="104" customWidth="1"/>
    <col min="512" max="757" width="8.5703125" style="104"/>
    <col min="758" max="758" width="10.5703125" style="104" customWidth="1"/>
    <col min="759" max="759" width="4" style="104" customWidth="1"/>
    <col min="760" max="760" width="21.5703125" style="104" customWidth="1"/>
    <col min="761" max="761" width="57.5703125" style="104" customWidth="1"/>
    <col min="762" max="762" width="0.5703125" style="104" customWidth="1"/>
    <col min="763" max="763" width="57.5703125" style="104" customWidth="1"/>
    <col min="764" max="764" width="0.5703125" style="104" customWidth="1"/>
    <col min="765" max="765" width="65.5703125" style="104" customWidth="1"/>
    <col min="766" max="766" width="1" style="104" customWidth="1"/>
    <col min="767" max="767" width="57.5703125" style="104" customWidth="1"/>
    <col min="768" max="1013" width="8.5703125" style="104"/>
    <col min="1014" max="1014" width="10.5703125" style="104" customWidth="1"/>
    <col min="1015" max="1015" width="4" style="104" customWidth="1"/>
    <col min="1016" max="1016" width="21.5703125" style="104" customWidth="1"/>
    <col min="1017" max="1017" width="57.5703125" style="104" customWidth="1"/>
    <col min="1018" max="1018" width="0.5703125" style="104" customWidth="1"/>
    <col min="1019" max="1019" width="57.5703125" style="104" customWidth="1"/>
    <col min="1020" max="1020" width="0.5703125" style="104" customWidth="1"/>
    <col min="1021" max="1021" width="65.5703125" style="104" customWidth="1"/>
    <col min="1022" max="1022" width="1" style="104" customWidth="1"/>
    <col min="1023" max="1023" width="57.5703125" style="104" customWidth="1"/>
    <col min="1024" max="1269" width="8.5703125" style="104"/>
    <col min="1270" max="1270" width="10.5703125" style="104" customWidth="1"/>
    <col min="1271" max="1271" width="4" style="104" customWidth="1"/>
    <col min="1272" max="1272" width="21.5703125" style="104" customWidth="1"/>
    <col min="1273" max="1273" width="57.5703125" style="104" customWidth="1"/>
    <col min="1274" max="1274" width="0.5703125" style="104" customWidth="1"/>
    <col min="1275" max="1275" width="57.5703125" style="104" customWidth="1"/>
    <col min="1276" max="1276" width="0.5703125" style="104" customWidth="1"/>
    <col min="1277" max="1277" width="65.5703125" style="104" customWidth="1"/>
    <col min="1278" max="1278" width="1" style="104" customWidth="1"/>
    <col min="1279" max="1279" width="57.5703125" style="104" customWidth="1"/>
    <col min="1280" max="1525" width="8.5703125" style="104"/>
    <col min="1526" max="1526" width="10.5703125" style="104" customWidth="1"/>
    <col min="1527" max="1527" width="4" style="104" customWidth="1"/>
    <col min="1528" max="1528" width="21.5703125" style="104" customWidth="1"/>
    <col min="1529" max="1529" width="57.5703125" style="104" customWidth="1"/>
    <col min="1530" max="1530" width="0.5703125" style="104" customWidth="1"/>
    <col min="1531" max="1531" width="57.5703125" style="104" customWidth="1"/>
    <col min="1532" max="1532" width="0.5703125" style="104" customWidth="1"/>
    <col min="1533" max="1533" width="65.5703125" style="104" customWidth="1"/>
    <col min="1534" max="1534" width="1" style="104" customWidth="1"/>
    <col min="1535" max="1535" width="57.5703125" style="104" customWidth="1"/>
    <col min="1536" max="1781" width="8.5703125" style="104"/>
    <col min="1782" max="1782" width="10.5703125" style="104" customWidth="1"/>
    <col min="1783" max="1783" width="4" style="104" customWidth="1"/>
    <col min="1784" max="1784" width="21.5703125" style="104" customWidth="1"/>
    <col min="1785" max="1785" width="57.5703125" style="104" customWidth="1"/>
    <col min="1786" max="1786" width="0.5703125" style="104" customWidth="1"/>
    <col min="1787" max="1787" width="57.5703125" style="104" customWidth="1"/>
    <col min="1788" max="1788" width="0.5703125" style="104" customWidth="1"/>
    <col min="1789" max="1789" width="65.5703125" style="104" customWidth="1"/>
    <col min="1790" max="1790" width="1" style="104" customWidth="1"/>
    <col min="1791" max="1791" width="57.5703125" style="104" customWidth="1"/>
    <col min="1792" max="2037" width="8.5703125" style="104"/>
    <col min="2038" max="2038" width="10.5703125" style="104" customWidth="1"/>
    <col min="2039" max="2039" width="4" style="104" customWidth="1"/>
    <col min="2040" max="2040" width="21.5703125" style="104" customWidth="1"/>
    <col min="2041" max="2041" width="57.5703125" style="104" customWidth="1"/>
    <col min="2042" max="2042" width="0.5703125" style="104" customWidth="1"/>
    <col min="2043" max="2043" width="57.5703125" style="104" customWidth="1"/>
    <col min="2044" max="2044" width="0.5703125" style="104" customWidth="1"/>
    <col min="2045" max="2045" width="65.5703125" style="104" customWidth="1"/>
    <col min="2046" max="2046" width="1" style="104" customWidth="1"/>
    <col min="2047" max="2047" width="57.5703125" style="104" customWidth="1"/>
    <col min="2048" max="2293" width="8.5703125" style="104"/>
    <col min="2294" max="2294" width="10.5703125" style="104" customWidth="1"/>
    <col min="2295" max="2295" width="4" style="104" customWidth="1"/>
    <col min="2296" max="2296" width="21.5703125" style="104" customWidth="1"/>
    <col min="2297" max="2297" width="57.5703125" style="104" customWidth="1"/>
    <col min="2298" max="2298" width="0.5703125" style="104" customWidth="1"/>
    <col min="2299" max="2299" width="57.5703125" style="104" customWidth="1"/>
    <col min="2300" max="2300" width="0.5703125" style="104" customWidth="1"/>
    <col min="2301" max="2301" width="65.5703125" style="104" customWidth="1"/>
    <col min="2302" max="2302" width="1" style="104" customWidth="1"/>
    <col min="2303" max="2303" width="57.5703125" style="104" customWidth="1"/>
    <col min="2304" max="2549" width="8.5703125" style="104"/>
    <col min="2550" max="2550" width="10.5703125" style="104" customWidth="1"/>
    <col min="2551" max="2551" width="4" style="104" customWidth="1"/>
    <col min="2552" max="2552" width="21.5703125" style="104" customWidth="1"/>
    <col min="2553" max="2553" width="57.5703125" style="104" customWidth="1"/>
    <col min="2554" max="2554" width="0.5703125" style="104" customWidth="1"/>
    <col min="2555" max="2555" width="57.5703125" style="104" customWidth="1"/>
    <col min="2556" max="2556" width="0.5703125" style="104" customWidth="1"/>
    <col min="2557" max="2557" width="65.5703125" style="104" customWidth="1"/>
    <col min="2558" max="2558" width="1" style="104" customWidth="1"/>
    <col min="2559" max="2559" width="57.5703125" style="104" customWidth="1"/>
    <col min="2560" max="2805" width="8.5703125" style="104"/>
    <col min="2806" max="2806" width="10.5703125" style="104" customWidth="1"/>
    <col min="2807" max="2807" width="4" style="104" customWidth="1"/>
    <col min="2808" max="2808" width="21.5703125" style="104" customWidth="1"/>
    <col min="2809" max="2809" width="57.5703125" style="104" customWidth="1"/>
    <col min="2810" max="2810" width="0.5703125" style="104" customWidth="1"/>
    <col min="2811" max="2811" width="57.5703125" style="104" customWidth="1"/>
    <col min="2812" max="2812" width="0.5703125" style="104" customWidth="1"/>
    <col min="2813" max="2813" width="65.5703125" style="104" customWidth="1"/>
    <col min="2814" max="2814" width="1" style="104" customWidth="1"/>
    <col min="2815" max="2815" width="57.5703125" style="104" customWidth="1"/>
    <col min="2816" max="3061" width="8.5703125" style="104"/>
    <col min="3062" max="3062" width="10.5703125" style="104" customWidth="1"/>
    <col min="3063" max="3063" width="4" style="104" customWidth="1"/>
    <col min="3064" max="3064" width="21.5703125" style="104" customWidth="1"/>
    <col min="3065" max="3065" width="57.5703125" style="104" customWidth="1"/>
    <col min="3066" max="3066" width="0.5703125" style="104" customWidth="1"/>
    <col min="3067" max="3067" width="57.5703125" style="104" customWidth="1"/>
    <col min="3068" max="3068" width="0.5703125" style="104" customWidth="1"/>
    <col min="3069" max="3069" width="65.5703125" style="104" customWidth="1"/>
    <col min="3070" max="3070" width="1" style="104" customWidth="1"/>
    <col min="3071" max="3071" width="57.5703125" style="104" customWidth="1"/>
    <col min="3072" max="3317" width="8.5703125" style="104"/>
    <col min="3318" max="3318" width="10.5703125" style="104" customWidth="1"/>
    <col min="3319" max="3319" width="4" style="104" customWidth="1"/>
    <col min="3320" max="3320" width="21.5703125" style="104" customWidth="1"/>
    <col min="3321" max="3321" width="57.5703125" style="104" customWidth="1"/>
    <col min="3322" max="3322" width="0.5703125" style="104" customWidth="1"/>
    <col min="3323" max="3323" width="57.5703125" style="104" customWidth="1"/>
    <col min="3324" max="3324" width="0.5703125" style="104" customWidth="1"/>
    <col min="3325" max="3325" width="65.5703125" style="104" customWidth="1"/>
    <col min="3326" max="3326" width="1" style="104" customWidth="1"/>
    <col min="3327" max="3327" width="57.5703125" style="104" customWidth="1"/>
    <col min="3328" max="3573" width="8.5703125" style="104"/>
    <col min="3574" max="3574" width="10.5703125" style="104" customWidth="1"/>
    <col min="3575" max="3575" width="4" style="104" customWidth="1"/>
    <col min="3576" max="3576" width="21.5703125" style="104" customWidth="1"/>
    <col min="3577" max="3577" width="57.5703125" style="104" customWidth="1"/>
    <col min="3578" max="3578" width="0.5703125" style="104" customWidth="1"/>
    <col min="3579" max="3579" width="57.5703125" style="104" customWidth="1"/>
    <col min="3580" max="3580" width="0.5703125" style="104" customWidth="1"/>
    <col min="3581" max="3581" width="65.5703125" style="104" customWidth="1"/>
    <col min="3582" max="3582" width="1" style="104" customWidth="1"/>
    <col min="3583" max="3583" width="57.5703125" style="104" customWidth="1"/>
    <col min="3584" max="3829" width="8.5703125" style="104"/>
    <col min="3830" max="3830" width="10.5703125" style="104" customWidth="1"/>
    <col min="3831" max="3831" width="4" style="104" customWidth="1"/>
    <col min="3832" max="3832" width="21.5703125" style="104" customWidth="1"/>
    <col min="3833" max="3833" width="57.5703125" style="104" customWidth="1"/>
    <col min="3834" max="3834" width="0.5703125" style="104" customWidth="1"/>
    <col min="3835" max="3835" width="57.5703125" style="104" customWidth="1"/>
    <col min="3836" max="3836" width="0.5703125" style="104" customWidth="1"/>
    <col min="3837" max="3837" width="65.5703125" style="104" customWidth="1"/>
    <col min="3838" max="3838" width="1" style="104" customWidth="1"/>
    <col min="3839" max="3839" width="57.5703125" style="104" customWidth="1"/>
    <col min="3840" max="4085" width="8.5703125" style="104"/>
    <col min="4086" max="4086" width="10.5703125" style="104" customWidth="1"/>
    <col min="4087" max="4087" width="4" style="104" customWidth="1"/>
    <col min="4088" max="4088" width="21.5703125" style="104" customWidth="1"/>
    <col min="4089" max="4089" width="57.5703125" style="104" customWidth="1"/>
    <col min="4090" max="4090" width="0.5703125" style="104" customWidth="1"/>
    <col min="4091" max="4091" width="57.5703125" style="104" customWidth="1"/>
    <col min="4092" max="4092" width="0.5703125" style="104" customWidth="1"/>
    <col min="4093" max="4093" width="65.5703125" style="104" customWidth="1"/>
    <col min="4094" max="4094" width="1" style="104" customWidth="1"/>
    <col min="4095" max="4095" width="57.5703125" style="104" customWidth="1"/>
    <col min="4096" max="4341" width="8.5703125" style="104"/>
    <col min="4342" max="4342" width="10.5703125" style="104" customWidth="1"/>
    <col min="4343" max="4343" width="4" style="104" customWidth="1"/>
    <col min="4344" max="4344" width="21.5703125" style="104" customWidth="1"/>
    <col min="4345" max="4345" width="57.5703125" style="104" customWidth="1"/>
    <col min="4346" max="4346" width="0.5703125" style="104" customWidth="1"/>
    <col min="4347" max="4347" width="57.5703125" style="104" customWidth="1"/>
    <col min="4348" max="4348" width="0.5703125" style="104" customWidth="1"/>
    <col min="4349" max="4349" width="65.5703125" style="104" customWidth="1"/>
    <col min="4350" max="4350" width="1" style="104" customWidth="1"/>
    <col min="4351" max="4351" width="57.5703125" style="104" customWidth="1"/>
    <col min="4352" max="4597" width="8.5703125" style="104"/>
    <col min="4598" max="4598" width="10.5703125" style="104" customWidth="1"/>
    <col min="4599" max="4599" width="4" style="104" customWidth="1"/>
    <col min="4600" max="4600" width="21.5703125" style="104" customWidth="1"/>
    <col min="4601" max="4601" width="57.5703125" style="104" customWidth="1"/>
    <col min="4602" max="4602" width="0.5703125" style="104" customWidth="1"/>
    <col min="4603" max="4603" width="57.5703125" style="104" customWidth="1"/>
    <col min="4604" max="4604" width="0.5703125" style="104" customWidth="1"/>
    <col min="4605" max="4605" width="65.5703125" style="104" customWidth="1"/>
    <col min="4606" max="4606" width="1" style="104" customWidth="1"/>
    <col min="4607" max="4607" width="57.5703125" style="104" customWidth="1"/>
    <col min="4608" max="4853" width="8.5703125" style="104"/>
    <col min="4854" max="4854" width="10.5703125" style="104" customWidth="1"/>
    <col min="4855" max="4855" width="4" style="104" customWidth="1"/>
    <col min="4856" max="4856" width="21.5703125" style="104" customWidth="1"/>
    <col min="4857" max="4857" width="57.5703125" style="104" customWidth="1"/>
    <col min="4858" max="4858" width="0.5703125" style="104" customWidth="1"/>
    <col min="4859" max="4859" width="57.5703125" style="104" customWidth="1"/>
    <col min="4860" max="4860" width="0.5703125" style="104" customWidth="1"/>
    <col min="4861" max="4861" width="65.5703125" style="104" customWidth="1"/>
    <col min="4862" max="4862" width="1" style="104" customWidth="1"/>
    <col min="4863" max="4863" width="57.5703125" style="104" customWidth="1"/>
    <col min="4864" max="5109" width="8.5703125" style="104"/>
    <col min="5110" max="5110" width="10.5703125" style="104" customWidth="1"/>
    <col min="5111" max="5111" width="4" style="104" customWidth="1"/>
    <col min="5112" max="5112" width="21.5703125" style="104" customWidth="1"/>
    <col min="5113" max="5113" width="57.5703125" style="104" customWidth="1"/>
    <col min="5114" max="5114" width="0.5703125" style="104" customWidth="1"/>
    <col min="5115" max="5115" width="57.5703125" style="104" customWidth="1"/>
    <col min="5116" max="5116" width="0.5703125" style="104" customWidth="1"/>
    <col min="5117" max="5117" width="65.5703125" style="104" customWidth="1"/>
    <col min="5118" max="5118" width="1" style="104" customWidth="1"/>
    <col min="5119" max="5119" width="57.5703125" style="104" customWidth="1"/>
    <col min="5120" max="5365" width="8.5703125" style="104"/>
    <col min="5366" max="5366" width="10.5703125" style="104" customWidth="1"/>
    <col min="5367" max="5367" width="4" style="104" customWidth="1"/>
    <col min="5368" max="5368" width="21.5703125" style="104" customWidth="1"/>
    <col min="5369" max="5369" width="57.5703125" style="104" customWidth="1"/>
    <col min="5370" max="5370" width="0.5703125" style="104" customWidth="1"/>
    <col min="5371" max="5371" width="57.5703125" style="104" customWidth="1"/>
    <col min="5372" max="5372" width="0.5703125" style="104" customWidth="1"/>
    <col min="5373" max="5373" width="65.5703125" style="104" customWidth="1"/>
    <col min="5374" max="5374" width="1" style="104" customWidth="1"/>
    <col min="5375" max="5375" width="57.5703125" style="104" customWidth="1"/>
    <col min="5376" max="5621" width="8.5703125" style="104"/>
    <col min="5622" max="5622" width="10.5703125" style="104" customWidth="1"/>
    <col min="5623" max="5623" width="4" style="104" customWidth="1"/>
    <col min="5624" max="5624" width="21.5703125" style="104" customWidth="1"/>
    <col min="5625" max="5625" width="57.5703125" style="104" customWidth="1"/>
    <col min="5626" max="5626" width="0.5703125" style="104" customWidth="1"/>
    <col min="5627" max="5627" width="57.5703125" style="104" customWidth="1"/>
    <col min="5628" max="5628" width="0.5703125" style="104" customWidth="1"/>
    <col min="5629" max="5629" width="65.5703125" style="104" customWidth="1"/>
    <col min="5630" max="5630" width="1" style="104" customWidth="1"/>
    <col min="5631" max="5631" width="57.5703125" style="104" customWidth="1"/>
    <col min="5632" max="5877" width="8.5703125" style="104"/>
    <col min="5878" max="5878" width="10.5703125" style="104" customWidth="1"/>
    <col min="5879" max="5879" width="4" style="104" customWidth="1"/>
    <col min="5880" max="5880" width="21.5703125" style="104" customWidth="1"/>
    <col min="5881" max="5881" width="57.5703125" style="104" customWidth="1"/>
    <col min="5882" max="5882" width="0.5703125" style="104" customWidth="1"/>
    <col min="5883" max="5883" width="57.5703125" style="104" customWidth="1"/>
    <col min="5884" max="5884" width="0.5703125" style="104" customWidth="1"/>
    <col min="5885" max="5885" width="65.5703125" style="104" customWidth="1"/>
    <col min="5886" max="5886" width="1" style="104" customWidth="1"/>
    <col min="5887" max="5887" width="57.5703125" style="104" customWidth="1"/>
    <col min="5888" max="6133" width="8.5703125" style="104"/>
    <col min="6134" max="6134" width="10.5703125" style="104" customWidth="1"/>
    <col min="6135" max="6135" width="4" style="104" customWidth="1"/>
    <col min="6136" max="6136" width="21.5703125" style="104" customWidth="1"/>
    <col min="6137" max="6137" width="57.5703125" style="104" customWidth="1"/>
    <col min="6138" max="6138" width="0.5703125" style="104" customWidth="1"/>
    <col min="6139" max="6139" width="57.5703125" style="104" customWidth="1"/>
    <col min="6140" max="6140" width="0.5703125" style="104" customWidth="1"/>
    <col min="6141" max="6141" width="65.5703125" style="104" customWidth="1"/>
    <col min="6142" max="6142" width="1" style="104" customWidth="1"/>
    <col min="6143" max="6143" width="57.5703125" style="104" customWidth="1"/>
    <col min="6144" max="6389" width="8.5703125" style="104"/>
    <col min="6390" max="6390" width="10.5703125" style="104" customWidth="1"/>
    <col min="6391" max="6391" width="4" style="104" customWidth="1"/>
    <col min="6392" max="6392" width="21.5703125" style="104" customWidth="1"/>
    <col min="6393" max="6393" width="57.5703125" style="104" customWidth="1"/>
    <col min="6394" max="6394" width="0.5703125" style="104" customWidth="1"/>
    <col min="6395" max="6395" width="57.5703125" style="104" customWidth="1"/>
    <col min="6396" max="6396" width="0.5703125" style="104" customWidth="1"/>
    <col min="6397" max="6397" width="65.5703125" style="104" customWidth="1"/>
    <col min="6398" max="6398" width="1" style="104" customWidth="1"/>
    <col min="6399" max="6399" width="57.5703125" style="104" customWidth="1"/>
    <col min="6400" max="6645" width="8.5703125" style="104"/>
    <col min="6646" max="6646" width="10.5703125" style="104" customWidth="1"/>
    <col min="6647" max="6647" width="4" style="104" customWidth="1"/>
    <col min="6648" max="6648" width="21.5703125" style="104" customWidth="1"/>
    <col min="6649" max="6649" width="57.5703125" style="104" customWidth="1"/>
    <col min="6650" max="6650" width="0.5703125" style="104" customWidth="1"/>
    <col min="6651" max="6651" width="57.5703125" style="104" customWidth="1"/>
    <col min="6652" max="6652" width="0.5703125" style="104" customWidth="1"/>
    <col min="6653" max="6653" width="65.5703125" style="104" customWidth="1"/>
    <col min="6654" max="6654" width="1" style="104" customWidth="1"/>
    <col min="6655" max="6655" width="57.5703125" style="104" customWidth="1"/>
    <col min="6656" max="6901" width="8.5703125" style="104"/>
    <col min="6902" max="6902" width="10.5703125" style="104" customWidth="1"/>
    <col min="6903" max="6903" width="4" style="104" customWidth="1"/>
    <col min="6904" max="6904" width="21.5703125" style="104" customWidth="1"/>
    <col min="6905" max="6905" width="57.5703125" style="104" customWidth="1"/>
    <col min="6906" max="6906" width="0.5703125" style="104" customWidth="1"/>
    <col min="6907" max="6907" width="57.5703125" style="104" customWidth="1"/>
    <col min="6908" max="6908" width="0.5703125" style="104" customWidth="1"/>
    <col min="6909" max="6909" width="65.5703125" style="104" customWidth="1"/>
    <col min="6910" max="6910" width="1" style="104" customWidth="1"/>
    <col min="6911" max="6911" width="57.5703125" style="104" customWidth="1"/>
    <col min="6912" max="7157" width="8.5703125" style="104"/>
    <col min="7158" max="7158" width="10.5703125" style="104" customWidth="1"/>
    <col min="7159" max="7159" width="4" style="104" customWidth="1"/>
    <col min="7160" max="7160" width="21.5703125" style="104" customWidth="1"/>
    <col min="7161" max="7161" width="57.5703125" style="104" customWidth="1"/>
    <col min="7162" max="7162" width="0.5703125" style="104" customWidth="1"/>
    <col min="7163" max="7163" width="57.5703125" style="104" customWidth="1"/>
    <col min="7164" max="7164" width="0.5703125" style="104" customWidth="1"/>
    <col min="7165" max="7165" width="65.5703125" style="104" customWidth="1"/>
    <col min="7166" max="7166" width="1" style="104" customWidth="1"/>
    <col min="7167" max="7167" width="57.5703125" style="104" customWidth="1"/>
    <col min="7168" max="7413" width="8.5703125" style="104"/>
    <col min="7414" max="7414" width="10.5703125" style="104" customWidth="1"/>
    <col min="7415" max="7415" width="4" style="104" customWidth="1"/>
    <col min="7416" max="7416" width="21.5703125" style="104" customWidth="1"/>
    <col min="7417" max="7417" width="57.5703125" style="104" customWidth="1"/>
    <col min="7418" max="7418" width="0.5703125" style="104" customWidth="1"/>
    <col min="7419" max="7419" width="57.5703125" style="104" customWidth="1"/>
    <col min="7420" max="7420" width="0.5703125" style="104" customWidth="1"/>
    <col min="7421" max="7421" width="65.5703125" style="104" customWidth="1"/>
    <col min="7422" max="7422" width="1" style="104" customWidth="1"/>
    <col min="7423" max="7423" width="57.5703125" style="104" customWidth="1"/>
    <col min="7424" max="7669" width="8.5703125" style="104"/>
    <col min="7670" max="7670" width="10.5703125" style="104" customWidth="1"/>
    <col min="7671" max="7671" width="4" style="104" customWidth="1"/>
    <col min="7672" max="7672" width="21.5703125" style="104" customWidth="1"/>
    <col min="7673" max="7673" width="57.5703125" style="104" customWidth="1"/>
    <col min="7674" max="7674" width="0.5703125" style="104" customWidth="1"/>
    <col min="7675" max="7675" width="57.5703125" style="104" customWidth="1"/>
    <col min="7676" max="7676" width="0.5703125" style="104" customWidth="1"/>
    <col min="7677" max="7677" width="65.5703125" style="104" customWidth="1"/>
    <col min="7678" max="7678" width="1" style="104" customWidth="1"/>
    <col min="7679" max="7679" width="57.5703125" style="104" customWidth="1"/>
    <col min="7680" max="7925" width="8.5703125" style="104"/>
    <col min="7926" max="7926" width="10.5703125" style="104" customWidth="1"/>
    <col min="7927" max="7927" width="4" style="104" customWidth="1"/>
    <col min="7928" max="7928" width="21.5703125" style="104" customWidth="1"/>
    <col min="7929" max="7929" width="57.5703125" style="104" customWidth="1"/>
    <col min="7930" max="7930" width="0.5703125" style="104" customWidth="1"/>
    <col min="7931" max="7931" width="57.5703125" style="104" customWidth="1"/>
    <col min="7932" max="7932" width="0.5703125" style="104" customWidth="1"/>
    <col min="7933" max="7933" width="65.5703125" style="104" customWidth="1"/>
    <col min="7934" max="7934" width="1" style="104" customWidth="1"/>
    <col min="7935" max="7935" width="57.5703125" style="104" customWidth="1"/>
    <col min="7936" max="8181" width="8.5703125" style="104"/>
    <col min="8182" max="8182" width="10.5703125" style="104" customWidth="1"/>
    <col min="8183" max="8183" width="4" style="104" customWidth="1"/>
    <col min="8184" max="8184" width="21.5703125" style="104" customWidth="1"/>
    <col min="8185" max="8185" width="57.5703125" style="104" customWidth="1"/>
    <col min="8186" max="8186" width="0.5703125" style="104" customWidth="1"/>
    <col min="8187" max="8187" width="57.5703125" style="104" customWidth="1"/>
    <col min="8188" max="8188" width="0.5703125" style="104" customWidth="1"/>
    <col min="8189" max="8189" width="65.5703125" style="104" customWidth="1"/>
    <col min="8190" max="8190" width="1" style="104" customWidth="1"/>
    <col min="8191" max="8191" width="57.5703125" style="104" customWidth="1"/>
    <col min="8192" max="8437" width="8.5703125" style="104"/>
    <col min="8438" max="8438" width="10.5703125" style="104" customWidth="1"/>
    <col min="8439" max="8439" width="4" style="104" customWidth="1"/>
    <col min="8440" max="8440" width="21.5703125" style="104" customWidth="1"/>
    <col min="8441" max="8441" width="57.5703125" style="104" customWidth="1"/>
    <col min="8442" max="8442" width="0.5703125" style="104" customWidth="1"/>
    <col min="8443" max="8443" width="57.5703125" style="104" customWidth="1"/>
    <col min="8444" max="8444" width="0.5703125" style="104" customWidth="1"/>
    <col min="8445" max="8445" width="65.5703125" style="104" customWidth="1"/>
    <col min="8446" max="8446" width="1" style="104" customWidth="1"/>
    <col min="8447" max="8447" width="57.5703125" style="104" customWidth="1"/>
    <col min="8448" max="8693" width="8.5703125" style="104"/>
    <col min="8694" max="8694" width="10.5703125" style="104" customWidth="1"/>
    <col min="8695" max="8695" width="4" style="104" customWidth="1"/>
    <col min="8696" max="8696" width="21.5703125" style="104" customWidth="1"/>
    <col min="8697" max="8697" width="57.5703125" style="104" customWidth="1"/>
    <col min="8698" max="8698" width="0.5703125" style="104" customWidth="1"/>
    <col min="8699" max="8699" width="57.5703125" style="104" customWidth="1"/>
    <col min="8700" max="8700" width="0.5703125" style="104" customWidth="1"/>
    <col min="8701" max="8701" width="65.5703125" style="104" customWidth="1"/>
    <col min="8702" max="8702" width="1" style="104" customWidth="1"/>
    <col min="8703" max="8703" width="57.5703125" style="104" customWidth="1"/>
    <col min="8704" max="8949" width="8.5703125" style="104"/>
    <col min="8950" max="8950" width="10.5703125" style="104" customWidth="1"/>
    <col min="8951" max="8951" width="4" style="104" customWidth="1"/>
    <col min="8952" max="8952" width="21.5703125" style="104" customWidth="1"/>
    <col min="8953" max="8953" width="57.5703125" style="104" customWidth="1"/>
    <col min="8954" max="8954" width="0.5703125" style="104" customWidth="1"/>
    <col min="8955" max="8955" width="57.5703125" style="104" customWidth="1"/>
    <col min="8956" max="8956" width="0.5703125" style="104" customWidth="1"/>
    <col min="8957" max="8957" width="65.5703125" style="104" customWidth="1"/>
    <col min="8958" max="8958" width="1" style="104" customWidth="1"/>
    <col min="8959" max="8959" width="57.5703125" style="104" customWidth="1"/>
    <col min="8960" max="9205" width="8.5703125" style="104"/>
    <col min="9206" max="9206" width="10.5703125" style="104" customWidth="1"/>
    <col min="9207" max="9207" width="4" style="104" customWidth="1"/>
    <col min="9208" max="9208" width="21.5703125" style="104" customWidth="1"/>
    <col min="9209" max="9209" width="57.5703125" style="104" customWidth="1"/>
    <col min="9210" max="9210" width="0.5703125" style="104" customWidth="1"/>
    <col min="9211" max="9211" width="57.5703125" style="104" customWidth="1"/>
    <col min="9212" max="9212" width="0.5703125" style="104" customWidth="1"/>
    <col min="9213" max="9213" width="65.5703125" style="104" customWidth="1"/>
    <col min="9214" max="9214" width="1" style="104" customWidth="1"/>
    <col min="9215" max="9215" width="57.5703125" style="104" customWidth="1"/>
    <col min="9216" max="9461" width="8.5703125" style="104"/>
    <col min="9462" max="9462" width="10.5703125" style="104" customWidth="1"/>
    <col min="9463" max="9463" width="4" style="104" customWidth="1"/>
    <col min="9464" max="9464" width="21.5703125" style="104" customWidth="1"/>
    <col min="9465" max="9465" width="57.5703125" style="104" customWidth="1"/>
    <col min="9466" max="9466" width="0.5703125" style="104" customWidth="1"/>
    <col min="9467" max="9467" width="57.5703125" style="104" customWidth="1"/>
    <col min="9468" max="9468" width="0.5703125" style="104" customWidth="1"/>
    <col min="9469" max="9469" width="65.5703125" style="104" customWidth="1"/>
    <col min="9470" max="9470" width="1" style="104" customWidth="1"/>
    <col min="9471" max="9471" width="57.5703125" style="104" customWidth="1"/>
    <col min="9472" max="9717" width="8.5703125" style="104"/>
    <col min="9718" max="9718" width="10.5703125" style="104" customWidth="1"/>
    <col min="9719" max="9719" width="4" style="104" customWidth="1"/>
    <col min="9720" max="9720" width="21.5703125" style="104" customWidth="1"/>
    <col min="9721" max="9721" width="57.5703125" style="104" customWidth="1"/>
    <col min="9722" max="9722" width="0.5703125" style="104" customWidth="1"/>
    <col min="9723" max="9723" width="57.5703125" style="104" customWidth="1"/>
    <col min="9724" max="9724" width="0.5703125" style="104" customWidth="1"/>
    <col min="9725" max="9725" width="65.5703125" style="104" customWidth="1"/>
    <col min="9726" max="9726" width="1" style="104" customWidth="1"/>
    <col min="9727" max="9727" width="57.5703125" style="104" customWidth="1"/>
    <col min="9728" max="9973" width="8.5703125" style="104"/>
    <col min="9974" max="9974" width="10.5703125" style="104" customWidth="1"/>
    <col min="9975" max="9975" width="4" style="104" customWidth="1"/>
    <col min="9976" max="9976" width="21.5703125" style="104" customWidth="1"/>
    <col min="9977" max="9977" width="57.5703125" style="104" customWidth="1"/>
    <col min="9978" max="9978" width="0.5703125" style="104" customWidth="1"/>
    <col min="9979" max="9979" width="57.5703125" style="104" customWidth="1"/>
    <col min="9980" max="9980" width="0.5703125" style="104" customWidth="1"/>
    <col min="9981" max="9981" width="65.5703125" style="104" customWidth="1"/>
    <col min="9982" max="9982" width="1" style="104" customWidth="1"/>
    <col min="9983" max="9983" width="57.5703125" style="104" customWidth="1"/>
    <col min="9984" max="10229" width="8.5703125" style="104"/>
    <col min="10230" max="10230" width="10.5703125" style="104" customWidth="1"/>
    <col min="10231" max="10231" width="4" style="104" customWidth="1"/>
    <col min="10232" max="10232" width="21.5703125" style="104" customWidth="1"/>
    <col min="10233" max="10233" width="57.5703125" style="104" customWidth="1"/>
    <col min="10234" max="10234" width="0.5703125" style="104" customWidth="1"/>
    <col min="10235" max="10235" width="57.5703125" style="104" customWidth="1"/>
    <col min="10236" max="10236" width="0.5703125" style="104" customWidth="1"/>
    <col min="10237" max="10237" width="65.5703125" style="104" customWidth="1"/>
    <col min="10238" max="10238" width="1" style="104" customWidth="1"/>
    <col min="10239" max="10239" width="57.5703125" style="104" customWidth="1"/>
    <col min="10240" max="10485" width="8.5703125" style="104"/>
    <col min="10486" max="10486" width="10.5703125" style="104" customWidth="1"/>
    <col min="10487" max="10487" width="4" style="104" customWidth="1"/>
    <col min="10488" max="10488" width="21.5703125" style="104" customWidth="1"/>
    <col min="10489" max="10489" width="57.5703125" style="104" customWidth="1"/>
    <col min="10490" max="10490" width="0.5703125" style="104" customWidth="1"/>
    <col min="10491" max="10491" width="57.5703125" style="104" customWidth="1"/>
    <col min="10492" max="10492" width="0.5703125" style="104" customWidth="1"/>
    <col min="10493" max="10493" width="65.5703125" style="104" customWidth="1"/>
    <col min="10494" max="10494" width="1" style="104" customWidth="1"/>
    <col min="10495" max="10495" width="57.5703125" style="104" customWidth="1"/>
    <col min="10496" max="10741" width="8.5703125" style="104"/>
    <col min="10742" max="10742" width="10.5703125" style="104" customWidth="1"/>
    <col min="10743" max="10743" width="4" style="104" customWidth="1"/>
    <col min="10744" max="10744" width="21.5703125" style="104" customWidth="1"/>
    <col min="10745" max="10745" width="57.5703125" style="104" customWidth="1"/>
    <col min="10746" max="10746" width="0.5703125" style="104" customWidth="1"/>
    <col min="10747" max="10747" width="57.5703125" style="104" customWidth="1"/>
    <col min="10748" max="10748" width="0.5703125" style="104" customWidth="1"/>
    <col min="10749" max="10749" width="65.5703125" style="104" customWidth="1"/>
    <col min="10750" max="10750" width="1" style="104" customWidth="1"/>
    <col min="10751" max="10751" width="57.5703125" style="104" customWidth="1"/>
    <col min="10752" max="10997" width="8.5703125" style="104"/>
    <col min="10998" max="10998" width="10.5703125" style="104" customWidth="1"/>
    <col min="10999" max="10999" width="4" style="104" customWidth="1"/>
    <col min="11000" max="11000" width="21.5703125" style="104" customWidth="1"/>
    <col min="11001" max="11001" width="57.5703125" style="104" customWidth="1"/>
    <col min="11002" max="11002" width="0.5703125" style="104" customWidth="1"/>
    <col min="11003" max="11003" width="57.5703125" style="104" customWidth="1"/>
    <col min="11004" max="11004" width="0.5703125" style="104" customWidth="1"/>
    <col min="11005" max="11005" width="65.5703125" style="104" customWidth="1"/>
    <col min="11006" max="11006" width="1" style="104" customWidth="1"/>
    <col min="11007" max="11007" width="57.5703125" style="104" customWidth="1"/>
    <col min="11008" max="11253" width="8.5703125" style="104"/>
    <col min="11254" max="11254" width="10.5703125" style="104" customWidth="1"/>
    <col min="11255" max="11255" width="4" style="104" customWidth="1"/>
    <col min="11256" max="11256" width="21.5703125" style="104" customWidth="1"/>
    <col min="11257" max="11257" width="57.5703125" style="104" customWidth="1"/>
    <col min="11258" max="11258" width="0.5703125" style="104" customWidth="1"/>
    <col min="11259" max="11259" width="57.5703125" style="104" customWidth="1"/>
    <col min="11260" max="11260" width="0.5703125" style="104" customWidth="1"/>
    <col min="11261" max="11261" width="65.5703125" style="104" customWidth="1"/>
    <col min="11262" max="11262" width="1" style="104" customWidth="1"/>
    <col min="11263" max="11263" width="57.5703125" style="104" customWidth="1"/>
    <col min="11264" max="11509" width="8.5703125" style="104"/>
    <col min="11510" max="11510" width="10.5703125" style="104" customWidth="1"/>
    <col min="11511" max="11511" width="4" style="104" customWidth="1"/>
    <col min="11512" max="11512" width="21.5703125" style="104" customWidth="1"/>
    <col min="11513" max="11513" width="57.5703125" style="104" customWidth="1"/>
    <col min="11514" max="11514" width="0.5703125" style="104" customWidth="1"/>
    <col min="11515" max="11515" width="57.5703125" style="104" customWidth="1"/>
    <col min="11516" max="11516" width="0.5703125" style="104" customWidth="1"/>
    <col min="11517" max="11517" width="65.5703125" style="104" customWidth="1"/>
    <col min="11518" max="11518" width="1" style="104" customWidth="1"/>
    <col min="11519" max="11519" width="57.5703125" style="104" customWidth="1"/>
    <col min="11520" max="11765" width="8.5703125" style="104"/>
    <col min="11766" max="11766" width="10.5703125" style="104" customWidth="1"/>
    <col min="11767" max="11767" width="4" style="104" customWidth="1"/>
    <col min="11768" max="11768" width="21.5703125" style="104" customWidth="1"/>
    <col min="11769" max="11769" width="57.5703125" style="104" customWidth="1"/>
    <col min="11770" max="11770" width="0.5703125" style="104" customWidth="1"/>
    <col min="11771" max="11771" width="57.5703125" style="104" customWidth="1"/>
    <col min="11772" max="11772" width="0.5703125" style="104" customWidth="1"/>
    <col min="11773" max="11773" width="65.5703125" style="104" customWidth="1"/>
    <col min="11774" max="11774" width="1" style="104" customWidth="1"/>
    <col min="11775" max="11775" width="57.5703125" style="104" customWidth="1"/>
    <col min="11776" max="12021" width="8.5703125" style="104"/>
    <col min="12022" max="12022" width="10.5703125" style="104" customWidth="1"/>
    <col min="12023" max="12023" width="4" style="104" customWidth="1"/>
    <col min="12024" max="12024" width="21.5703125" style="104" customWidth="1"/>
    <col min="12025" max="12025" width="57.5703125" style="104" customWidth="1"/>
    <col min="12026" max="12026" width="0.5703125" style="104" customWidth="1"/>
    <col min="12027" max="12027" width="57.5703125" style="104" customWidth="1"/>
    <col min="12028" max="12028" width="0.5703125" style="104" customWidth="1"/>
    <col min="12029" max="12029" width="65.5703125" style="104" customWidth="1"/>
    <col min="12030" max="12030" width="1" style="104" customWidth="1"/>
    <col min="12031" max="12031" width="57.5703125" style="104" customWidth="1"/>
    <col min="12032" max="12277" width="8.5703125" style="104"/>
    <col min="12278" max="12278" width="10.5703125" style="104" customWidth="1"/>
    <col min="12279" max="12279" width="4" style="104" customWidth="1"/>
    <col min="12280" max="12280" width="21.5703125" style="104" customWidth="1"/>
    <col min="12281" max="12281" width="57.5703125" style="104" customWidth="1"/>
    <col min="12282" max="12282" width="0.5703125" style="104" customWidth="1"/>
    <col min="12283" max="12283" width="57.5703125" style="104" customWidth="1"/>
    <col min="12284" max="12284" width="0.5703125" style="104" customWidth="1"/>
    <col min="12285" max="12285" width="65.5703125" style="104" customWidth="1"/>
    <col min="12286" max="12286" width="1" style="104" customWidth="1"/>
    <col min="12287" max="12287" width="57.5703125" style="104" customWidth="1"/>
    <col min="12288" max="12533" width="8.5703125" style="104"/>
    <col min="12534" max="12534" width="10.5703125" style="104" customWidth="1"/>
    <col min="12535" max="12535" width="4" style="104" customWidth="1"/>
    <col min="12536" max="12536" width="21.5703125" style="104" customWidth="1"/>
    <col min="12537" max="12537" width="57.5703125" style="104" customWidth="1"/>
    <col min="12538" max="12538" width="0.5703125" style="104" customWidth="1"/>
    <col min="12539" max="12539" width="57.5703125" style="104" customWidth="1"/>
    <col min="12540" max="12540" width="0.5703125" style="104" customWidth="1"/>
    <col min="12541" max="12541" width="65.5703125" style="104" customWidth="1"/>
    <col min="12542" max="12542" width="1" style="104" customWidth="1"/>
    <col min="12543" max="12543" width="57.5703125" style="104" customWidth="1"/>
    <col min="12544" max="12789" width="8.5703125" style="104"/>
    <col min="12790" max="12790" width="10.5703125" style="104" customWidth="1"/>
    <col min="12791" max="12791" width="4" style="104" customWidth="1"/>
    <col min="12792" max="12792" width="21.5703125" style="104" customWidth="1"/>
    <col min="12793" max="12793" width="57.5703125" style="104" customWidth="1"/>
    <col min="12794" max="12794" width="0.5703125" style="104" customWidth="1"/>
    <col min="12795" max="12795" width="57.5703125" style="104" customWidth="1"/>
    <col min="12796" max="12796" width="0.5703125" style="104" customWidth="1"/>
    <col min="12797" max="12797" width="65.5703125" style="104" customWidth="1"/>
    <col min="12798" max="12798" width="1" style="104" customWidth="1"/>
    <col min="12799" max="12799" width="57.5703125" style="104" customWidth="1"/>
    <col min="12800" max="13045" width="8.5703125" style="104"/>
    <col min="13046" max="13046" width="10.5703125" style="104" customWidth="1"/>
    <col min="13047" max="13047" width="4" style="104" customWidth="1"/>
    <col min="13048" max="13048" width="21.5703125" style="104" customWidth="1"/>
    <col min="13049" max="13049" width="57.5703125" style="104" customWidth="1"/>
    <col min="13050" max="13050" width="0.5703125" style="104" customWidth="1"/>
    <col min="13051" max="13051" width="57.5703125" style="104" customWidth="1"/>
    <col min="13052" max="13052" width="0.5703125" style="104" customWidth="1"/>
    <col min="13053" max="13053" width="65.5703125" style="104" customWidth="1"/>
    <col min="13054" max="13054" width="1" style="104" customWidth="1"/>
    <col min="13055" max="13055" width="57.5703125" style="104" customWidth="1"/>
    <col min="13056" max="13301" width="8.5703125" style="104"/>
    <col min="13302" max="13302" width="10.5703125" style="104" customWidth="1"/>
    <col min="13303" max="13303" width="4" style="104" customWidth="1"/>
    <col min="13304" max="13304" width="21.5703125" style="104" customWidth="1"/>
    <col min="13305" max="13305" width="57.5703125" style="104" customWidth="1"/>
    <col min="13306" max="13306" width="0.5703125" style="104" customWidth="1"/>
    <col min="13307" max="13307" width="57.5703125" style="104" customWidth="1"/>
    <col min="13308" max="13308" width="0.5703125" style="104" customWidth="1"/>
    <col min="13309" max="13309" width="65.5703125" style="104" customWidth="1"/>
    <col min="13310" max="13310" width="1" style="104" customWidth="1"/>
    <col min="13311" max="13311" width="57.5703125" style="104" customWidth="1"/>
    <col min="13312" max="13557" width="8.5703125" style="104"/>
    <col min="13558" max="13558" width="10.5703125" style="104" customWidth="1"/>
    <col min="13559" max="13559" width="4" style="104" customWidth="1"/>
    <col min="13560" max="13560" width="21.5703125" style="104" customWidth="1"/>
    <col min="13561" max="13561" width="57.5703125" style="104" customWidth="1"/>
    <col min="13562" max="13562" width="0.5703125" style="104" customWidth="1"/>
    <col min="13563" max="13563" width="57.5703125" style="104" customWidth="1"/>
    <col min="13564" max="13564" width="0.5703125" style="104" customWidth="1"/>
    <col min="13565" max="13565" width="65.5703125" style="104" customWidth="1"/>
    <col min="13566" max="13566" width="1" style="104" customWidth="1"/>
    <col min="13567" max="13567" width="57.5703125" style="104" customWidth="1"/>
    <col min="13568" max="13813" width="8.5703125" style="104"/>
    <col min="13814" max="13814" width="10.5703125" style="104" customWidth="1"/>
    <col min="13815" max="13815" width="4" style="104" customWidth="1"/>
    <col min="13816" max="13816" width="21.5703125" style="104" customWidth="1"/>
    <col min="13817" max="13817" width="57.5703125" style="104" customWidth="1"/>
    <col min="13818" max="13818" width="0.5703125" style="104" customWidth="1"/>
    <col min="13819" max="13819" width="57.5703125" style="104" customWidth="1"/>
    <col min="13820" max="13820" width="0.5703125" style="104" customWidth="1"/>
    <col min="13821" max="13821" width="65.5703125" style="104" customWidth="1"/>
    <col min="13822" max="13822" width="1" style="104" customWidth="1"/>
    <col min="13823" max="13823" width="57.5703125" style="104" customWidth="1"/>
    <col min="13824" max="14069" width="8.5703125" style="104"/>
    <col min="14070" max="14070" width="10.5703125" style="104" customWidth="1"/>
    <col min="14071" max="14071" width="4" style="104" customWidth="1"/>
    <col min="14072" max="14072" width="21.5703125" style="104" customWidth="1"/>
    <col min="14073" max="14073" width="57.5703125" style="104" customWidth="1"/>
    <col min="14074" max="14074" width="0.5703125" style="104" customWidth="1"/>
    <col min="14075" max="14075" width="57.5703125" style="104" customWidth="1"/>
    <col min="14076" max="14076" width="0.5703125" style="104" customWidth="1"/>
    <col min="14077" max="14077" width="65.5703125" style="104" customWidth="1"/>
    <col min="14078" max="14078" width="1" style="104" customWidth="1"/>
    <col min="14079" max="14079" width="57.5703125" style="104" customWidth="1"/>
    <col min="14080" max="14325" width="8.5703125" style="104"/>
    <col min="14326" max="14326" width="10.5703125" style="104" customWidth="1"/>
    <col min="14327" max="14327" width="4" style="104" customWidth="1"/>
    <col min="14328" max="14328" width="21.5703125" style="104" customWidth="1"/>
    <col min="14329" max="14329" width="57.5703125" style="104" customWidth="1"/>
    <col min="14330" max="14330" width="0.5703125" style="104" customWidth="1"/>
    <col min="14331" max="14331" width="57.5703125" style="104" customWidth="1"/>
    <col min="14332" max="14332" width="0.5703125" style="104" customWidth="1"/>
    <col min="14333" max="14333" width="65.5703125" style="104" customWidth="1"/>
    <col min="14334" max="14334" width="1" style="104" customWidth="1"/>
    <col min="14335" max="14335" width="57.5703125" style="104" customWidth="1"/>
    <col min="14336" max="14581" width="8.5703125" style="104"/>
    <col min="14582" max="14582" width="10.5703125" style="104" customWidth="1"/>
    <col min="14583" max="14583" width="4" style="104" customWidth="1"/>
    <col min="14584" max="14584" width="21.5703125" style="104" customWidth="1"/>
    <col min="14585" max="14585" width="57.5703125" style="104" customWidth="1"/>
    <col min="14586" max="14586" width="0.5703125" style="104" customWidth="1"/>
    <col min="14587" max="14587" width="57.5703125" style="104" customWidth="1"/>
    <col min="14588" max="14588" width="0.5703125" style="104" customWidth="1"/>
    <col min="14589" max="14589" width="65.5703125" style="104" customWidth="1"/>
    <col min="14590" max="14590" width="1" style="104" customWidth="1"/>
    <col min="14591" max="14591" width="57.5703125" style="104" customWidth="1"/>
    <col min="14592" max="14837" width="8.5703125" style="104"/>
    <col min="14838" max="14838" width="10.5703125" style="104" customWidth="1"/>
    <col min="14839" max="14839" width="4" style="104" customWidth="1"/>
    <col min="14840" max="14840" width="21.5703125" style="104" customWidth="1"/>
    <col min="14841" max="14841" width="57.5703125" style="104" customWidth="1"/>
    <col min="14842" max="14842" width="0.5703125" style="104" customWidth="1"/>
    <col min="14843" max="14843" width="57.5703125" style="104" customWidth="1"/>
    <col min="14844" max="14844" width="0.5703125" style="104" customWidth="1"/>
    <col min="14845" max="14845" width="65.5703125" style="104" customWidth="1"/>
    <col min="14846" max="14846" width="1" style="104" customWidth="1"/>
    <col min="14847" max="14847" width="57.5703125" style="104" customWidth="1"/>
    <col min="14848" max="15093" width="8.5703125" style="104"/>
    <col min="15094" max="15094" width="10.5703125" style="104" customWidth="1"/>
    <col min="15095" max="15095" width="4" style="104" customWidth="1"/>
    <col min="15096" max="15096" width="21.5703125" style="104" customWidth="1"/>
    <col min="15097" max="15097" width="57.5703125" style="104" customWidth="1"/>
    <col min="15098" max="15098" width="0.5703125" style="104" customWidth="1"/>
    <col min="15099" max="15099" width="57.5703125" style="104" customWidth="1"/>
    <col min="15100" max="15100" width="0.5703125" style="104" customWidth="1"/>
    <col min="15101" max="15101" width="65.5703125" style="104" customWidth="1"/>
    <col min="15102" max="15102" width="1" style="104" customWidth="1"/>
    <col min="15103" max="15103" width="57.5703125" style="104" customWidth="1"/>
    <col min="15104" max="15349" width="8.5703125" style="104"/>
    <col min="15350" max="15350" width="10.5703125" style="104" customWidth="1"/>
    <col min="15351" max="15351" width="4" style="104" customWidth="1"/>
    <col min="15352" max="15352" width="21.5703125" style="104" customWidth="1"/>
    <col min="15353" max="15353" width="57.5703125" style="104" customWidth="1"/>
    <col min="15354" max="15354" width="0.5703125" style="104" customWidth="1"/>
    <col min="15355" max="15355" width="57.5703125" style="104" customWidth="1"/>
    <col min="15356" max="15356" width="0.5703125" style="104" customWidth="1"/>
    <col min="15357" max="15357" width="65.5703125" style="104" customWidth="1"/>
    <col min="15358" max="15358" width="1" style="104" customWidth="1"/>
    <col min="15359" max="15359" width="57.5703125" style="104" customWidth="1"/>
    <col min="15360" max="15605" width="8.5703125" style="104"/>
    <col min="15606" max="15606" width="10.5703125" style="104" customWidth="1"/>
    <col min="15607" max="15607" width="4" style="104" customWidth="1"/>
    <col min="15608" max="15608" width="21.5703125" style="104" customWidth="1"/>
    <col min="15609" max="15609" width="57.5703125" style="104" customWidth="1"/>
    <col min="15610" max="15610" width="0.5703125" style="104" customWidth="1"/>
    <col min="15611" max="15611" width="57.5703125" style="104" customWidth="1"/>
    <col min="15612" max="15612" width="0.5703125" style="104" customWidth="1"/>
    <col min="15613" max="15613" width="65.5703125" style="104" customWidth="1"/>
    <col min="15614" max="15614" width="1" style="104" customWidth="1"/>
    <col min="15615" max="15615" width="57.5703125" style="104" customWidth="1"/>
    <col min="15616" max="15861" width="8.5703125" style="104"/>
    <col min="15862" max="15862" width="10.5703125" style="104" customWidth="1"/>
    <col min="15863" max="15863" width="4" style="104" customWidth="1"/>
    <col min="15864" max="15864" width="21.5703125" style="104" customWidth="1"/>
    <col min="15865" max="15865" width="57.5703125" style="104" customWidth="1"/>
    <col min="15866" max="15866" width="0.5703125" style="104" customWidth="1"/>
    <col min="15867" max="15867" width="57.5703125" style="104" customWidth="1"/>
    <col min="15868" max="15868" width="0.5703125" style="104" customWidth="1"/>
    <col min="15869" max="15869" width="65.5703125" style="104" customWidth="1"/>
    <col min="15870" max="15870" width="1" style="104" customWidth="1"/>
    <col min="15871" max="15871" width="57.5703125" style="104" customWidth="1"/>
    <col min="15872" max="16117" width="8.5703125" style="104"/>
    <col min="16118" max="16118" width="10.5703125" style="104" customWidth="1"/>
    <col min="16119" max="16119" width="4" style="104" customWidth="1"/>
    <col min="16120" max="16120" width="21.5703125" style="104" customWidth="1"/>
    <col min="16121" max="16121" width="57.5703125" style="104" customWidth="1"/>
    <col min="16122" max="16122" width="0.5703125" style="104" customWidth="1"/>
    <col min="16123" max="16123" width="57.5703125" style="104" customWidth="1"/>
    <col min="16124" max="16124" width="0.5703125" style="104" customWidth="1"/>
    <col min="16125" max="16125" width="65.5703125" style="104" customWidth="1"/>
    <col min="16126" max="16126" width="1" style="104" customWidth="1"/>
    <col min="16127" max="16127" width="57.5703125" style="104" customWidth="1"/>
    <col min="16128" max="16376" width="8.5703125" style="104"/>
    <col min="16377" max="16379" width="9.140625" style="104" customWidth="1"/>
    <col min="16380" max="16384" width="9.140625" style="104"/>
  </cols>
  <sheetData>
    <row r="1" spans="1:13" ht="14.25" customHeight="1" thickBot="1">
      <c r="A1" s="99"/>
      <c r="B1" s="60" t="s">
        <v>13</v>
      </c>
      <c r="C1" s="101"/>
      <c r="D1" s="102"/>
      <c r="E1" s="102"/>
      <c r="F1" s="102"/>
      <c r="G1" s="103"/>
      <c r="H1" s="103"/>
      <c r="I1" s="103"/>
      <c r="J1" s="99"/>
      <c r="K1" s="99"/>
      <c r="L1" s="99"/>
      <c r="M1" s="100"/>
    </row>
    <row r="2" spans="1:13" ht="18.75" customHeight="1">
      <c r="A2" s="99"/>
      <c r="B2" s="446"/>
      <c r="C2" s="99"/>
      <c r="D2" s="99"/>
      <c r="E2" s="99"/>
      <c r="F2" s="99"/>
      <c r="G2" s="99"/>
      <c r="H2" s="99"/>
      <c r="I2" s="99"/>
      <c r="J2" s="105"/>
      <c r="K2" s="99"/>
      <c r="L2" s="99"/>
      <c r="M2" s="99"/>
    </row>
    <row r="3" spans="1:13" ht="20.45" customHeight="1">
      <c r="A3" s="99"/>
      <c r="B3" s="739" t="s">
        <v>444</v>
      </c>
      <c r="C3" s="739"/>
      <c r="D3" s="739"/>
      <c r="E3" s="739"/>
      <c r="F3" s="739"/>
      <c r="G3" s="739"/>
      <c r="H3" s="739"/>
      <c r="I3" s="739"/>
      <c r="J3" s="739"/>
      <c r="K3" s="739"/>
      <c r="L3" s="739"/>
      <c r="M3" s="100"/>
    </row>
    <row r="4" spans="1:13" ht="4.5" customHeight="1">
      <c r="A4" s="99"/>
      <c r="B4" s="99"/>
      <c r="C4" s="99"/>
      <c r="D4" s="99"/>
      <c r="E4" s="99"/>
      <c r="F4" s="99"/>
      <c r="G4" s="99"/>
      <c r="H4" s="99"/>
      <c r="I4" s="100"/>
      <c r="J4" s="100"/>
      <c r="K4" s="100"/>
      <c r="L4" s="100"/>
      <c r="M4" s="100"/>
    </row>
    <row r="5" spans="1:13" ht="18.95" customHeight="1" thickBot="1">
      <c r="A5" s="99"/>
      <c r="B5" s="395" t="s">
        <v>458</v>
      </c>
      <c r="C5" s="444" t="s">
        <v>37</v>
      </c>
      <c r="D5" s="753" t="s">
        <v>38</v>
      </c>
      <c r="E5" s="754"/>
      <c r="F5" s="658"/>
      <c r="G5" s="657" t="s">
        <v>444</v>
      </c>
      <c r="H5" s="559" t="s">
        <v>441</v>
      </c>
      <c r="I5" s="759" t="s">
        <v>39</v>
      </c>
      <c r="J5" s="759"/>
      <c r="K5" s="759" t="s">
        <v>40</v>
      </c>
      <c r="L5" s="760"/>
      <c r="M5" s="100"/>
    </row>
    <row r="6" spans="1:13" ht="15" customHeight="1" thickTop="1">
      <c r="A6" s="99"/>
      <c r="B6" s="396" t="s">
        <v>42</v>
      </c>
      <c r="C6" s="432">
        <f>C7+C8+C9</f>
        <v>2631</v>
      </c>
      <c r="D6" s="755">
        <f>D7+D8+D9</f>
        <v>4672</v>
      </c>
      <c r="E6" s="756"/>
      <c r="F6" s="106"/>
      <c r="G6" s="107" t="s">
        <v>442</v>
      </c>
      <c r="H6" s="627">
        <f>I6+K6</f>
        <v>3597</v>
      </c>
      <c r="I6" s="761">
        <f>+I7+I8</f>
        <v>2086</v>
      </c>
      <c r="J6" s="761"/>
      <c r="K6" s="761">
        <f>+K7+K8</f>
        <v>1511</v>
      </c>
      <c r="L6" s="762"/>
      <c r="M6" s="100"/>
    </row>
    <row r="7" spans="1:13" ht="15" customHeight="1">
      <c r="A7" s="99"/>
      <c r="B7" s="397" t="s">
        <v>44</v>
      </c>
      <c r="C7" s="433">
        <v>1945</v>
      </c>
      <c r="D7" s="757">
        <v>3818</v>
      </c>
      <c r="E7" s="758"/>
      <c r="F7" s="106"/>
      <c r="G7" s="108" t="s">
        <v>83</v>
      </c>
      <c r="H7" s="629">
        <f t="shared" ref="H7:H8" si="0">I7+K7</f>
        <v>2910</v>
      </c>
      <c r="I7" s="763">
        <v>1592</v>
      </c>
      <c r="J7" s="763"/>
      <c r="K7" s="763">
        <v>1318</v>
      </c>
      <c r="L7" s="764"/>
      <c r="M7" s="100"/>
    </row>
    <row r="8" spans="1:13" ht="15" customHeight="1">
      <c r="A8" s="99"/>
      <c r="B8" s="398" t="s">
        <v>45</v>
      </c>
      <c r="C8" s="434">
        <v>413</v>
      </c>
      <c r="D8" s="784">
        <v>437</v>
      </c>
      <c r="E8" s="785"/>
      <c r="F8" s="106"/>
      <c r="G8" s="108" t="s">
        <v>440</v>
      </c>
      <c r="H8" s="628">
        <f t="shared" si="0"/>
        <v>687</v>
      </c>
      <c r="I8" s="745">
        <f>81+413</f>
        <v>494</v>
      </c>
      <c r="J8" s="745"/>
      <c r="K8" s="745">
        <f>158+35</f>
        <v>193</v>
      </c>
      <c r="L8" s="746"/>
      <c r="M8" s="100"/>
    </row>
    <row r="9" spans="1:13" ht="14.25" customHeight="1">
      <c r="A9" s="99"/>
      <c r="B9" s="398" t="s">
        <v>47</v>
      </c>
      <c r="C9" s="435">
        <v>273</v>
      </c>
      <c r="D9" s="784">
        <v>417</v>
      </c>
      <c r="E9" s="785"/>
      <c r="F9" s="106"/>
      <c r="G9" s="107" t="s">
        <v>443</v>
      </c>
      <c r="H9" s="625"/>
      <c r="I9" s="622">
        <f>+I10+I11+I12</f>
        <v>27545</v>
      </c>
      <c r="J9" s="620" t="s">
        <v>87</v>
      </c>
      <c r="K9" s="621">
        <f>+K10+K11</f>
        <v>2829</v>
      </c>
      <c r="L9" s="139" t="s">
        <v>88</v>
      </c>
      <c r="M9" s="100"/>
    </row>
    <row r="10" spans="1:13" ht="15" customHeight="1">
      <c r="A10" s="99"/>
      <c r="B10" s="184" t="s">
        <v>415</v>
      </c>
      <c r="C10" s="436">
        <f>C11+C12+C13</f>
        <v>6507</v>
      </c>
      <c r="D10" s="755">
        <f>D11+D12</f>
        <v>6846</v>
      </c>
      <c r="E10" s="756"/>
      <c r="F10" s="106"/>
      <c r="G10" s="108" t="s">
        <v>83</v>
      </c>
      <c r="H10" s="626"/>
      <c r="I10" s="623">
        <v>26209</v>
      </c>
      <c r="J10" s="624" t="s">
        <v>87</v>
      </c>
      <c r="K10" s="635">
        <v>2718</v>
      </c>
      <c r="L10" s="140" t="s">
        <v>88</v>
      </c>
      <c r="M10" s="100"/>
    </row>
    <row r="11" spans="1:13" ht="15" customHeight="1">
      <c r="A11" s="99"/>
      <c r="B11" s="398" t="s">
        <v>49</v>
      </c>
      <c r="C11" s="437">
        <v>5601</v>
      </c>
      <c r="D11" s="757">
        <v>6379</v>
      </c>
      <c r="E11" s="758"/>
      <c r="F11" s="106"/>
      <c r="G11" s="638" t="s">
        <v>440</v>
      </c>
      <c r="H11" s="639"/>
      <c r="I11" s="640">
        <f>155+1181</f>
        <v>1336</v>
      </c>
      <c r="J11" s="641" t="s">
        <v>87</v>
      </c>
      <c r="K11" s="642">
        <f>96+15</f>
        <v>111</v>
      </c>
      <c r="L11" s="643" t="s">
        <v>88</v>
      </c>
      <c r="M11" s="100"/>
    </row>
    <row r="12" spans="1:13" ht="15" customHeight="1">
      <c r="A12" s="99"/>
      <c r="B12" s="398" t="s">
        <v>52</v>
      </c>
      <c r="C12" s="438">
        <v>886</v>
      </c>
      <c r="D12" s="757">
        <v>467</v>
      </c>
      <c r="E12" s="758"/>
      <c r="F12" s="109"/>
      <c r="G12" s="747" t="s">
        <v>57</v>
      </c>
      <c r="H12" s="748"/>
      <c r="I12" s="748"/>
      <c r="J12" s="748"/>
      <c r="K12" s="748"/>
      <c r="L12" s="749"/>
      <c r="M12" s="100"/>
    </row>
    <row r="13" spans="1:13" ht="15" customHeight="1">
      <c r="A13" s="99"/>
      <c r="B13" s="398" t="s">
        <v>416</v>
      </c>
      <c r="C13" s="438">
        <v>20</v>
      </c>
      <c r="D13" s="652"/>
      <c r="E13" s="655"/>
      <c r="F13" s="110"/>
      <c r="G13" s="750"/>
      <c r="H13" s="751"/>
      <c r="I13" s="751"/>
      <c r="J13" s="751"/>
      <c r="K13" s="751"/>
      <c r="L13" s="752"/>
      <c r="M13" s="100"/>
    </row>
    <row r="14" spans="1:13" ht="15" customHeight="1">
      <c r="A14" s="99"/>
      <c r="B14" s="711" t="s">
        <v>55</v>
      </c>
      <c r="C14" s="710">
        <v>492</v>
      </c>
      <c r="D14" s="656"/>
      <c r="E14" s="655"/>
      <c r="F14" s="392"/>
      <c r="G14" s="99"/>
      <c r="H14" s="99"/>
      <c r="I14" s="99"/>
      <c r="J14" s="99"/>
      <c r="K14" s="99"/>
      <c r="L14" s="99"/>
      <c r="M14" s="100"/>
    </row>
    <row r="15" spans="1:13" ht="15.75" customHeight="1">
      <c r="A15" s="99"/>
      <c r="B15" s="778" t="s">
        <v>56</v>
      </c>
      <c r="C15" s="779"/>
      <c r="D15" s="779"/>
      <c r="E15" s="780"/>
      <c r="F15" s="111"/>
      <c r="G15" s="99"/>
      <c r="H15" s="99"/>
      <c r="I15" s="99"/>
      <c r="J15" s="99"/>
      <c r="K15" s="99"/>
      <c r="L15" s="99"/>
      <c r="M15" s="100"/>
    </row>
    <row r="16" spans="1:13" ht="15.75" customHeight="1">
      <c r="A16" s="99"/>
      <c r="B16" s="781"/>
      <c r="C16" s="782"/>
      <c r="D16" s="782"/>
      <c r="E16" s="783"/>
      <c r="F16" s="111"/>
      <c r="G16" s="99"/>
      <c r="H16" s="99"/>
      <c r="I16" s="99"/>
      <c r="J16" s="99"/>
      <c r="K16" s="99"/>
      <c r="L16" s="99"/>
      <c r="M16" s="100"/>
    </row>
    <row r="17" spans="1:17" ht="15.75" customHeight="1">
      <c r="A17" s="99"/>
      <c r="B17" s="99"/>
      <c r="C17" s="99"/>
      <c r="D17" s="99"/>
      <c r="E17" s="99"/>
      <c r="F17" s="99"/>
      <c r="G17" s="99"/>
      <c r="H17" s="100"/>
      <c r="I17" s="100"/>
      <c r="J17" s="100"/>
      <c r="K17" s="99"/>
      <c r="L17" s="99"/>
      <c r="M17" s="100"/>
    </row>
    <row r="18" spans="1:17" ht="21" customHeight="1">
      <c r="A18" s="99"/>
      <c r="B18" s="775" t="s">
        <v>417</v>
      </c>
      <c r="C18" s="775"/>
      <c r="D18" s="775"/>
      <c r="E18" s="775"/>
      <c r="F18" s="99"/>
      <c r="G18" s="740" t="s">
        <v>59</v>
      </c>
      <c r="H18" s="740"/>
      <c r="I18" s="740"/>
      <c r="J18" s="740"/>
      <c r="K18" s="740"/>
      <c r="L18" s="740"/>
      <c r="M18" s="100"/>
    </row>
    <row r="19" spans="1:17" ht="4.5" customHeight="1">
      <c r="A19" s="99"/>
      <c r="B19" s="659"/>
      <c r="C19" s="659"/>
      <c r="D19" s="660"/>
      <c r="E19" s="660"/>
      <c r="F19" s="99"/>
      <c r="G19" s="660"/>
      <c r="H19" s="660"/>
      <c r="I19" s="660"/>
      <c r="J19" s="660"/>
      <c r="K19" s="660"/>
      <c r="L19" s="660"/>
      <c r="M19" s="100"/>
    </row>
    <row r="20" spans="1:17" ht="18.95" customHeight="1">
      <c r="A20" s="99"/>
      <c r="B20" s="788" t="s">
        <v>450</v>
      </c>
      <c r="C20" s="789"/>
      <c r="D20" s="786" t="s">
        <v>449</v>
      </c>
      <c r="E20" s="787"/>
      <c r="F20" s="99"/>
      <c r="G20" s="647" t="s">
        <v>53</v>
      </c>
      <c r="H20" s="611" t="s">
        <v>441</v>
      </c>
      <c r="I20" s="741" t="s">
        <v>39</v>
      </c>
      <c r="J20" s="741"/>
      <c r="K20" s="741" t="s">
        <v>40</v>
      </c>
      <c r="L20" s="771"/>
      <c r="M20" s="100"/>
    </row>
    <row r="21" spans="1:17" ht="15" customHeight="1">
      <c r="A21" s="99"/>
      <c r="B21" s="654" t="s">
        <v>41</v>
      </c>
      <c r="C21" s="690" t="s">
        <v>475</v>
      </c>
      <c r="D21" s="661" t="s">
        <v>453</v>
      </c>
      <c r="E21" s="612" t="s">
        <v>487</v>
      </c>
      <c r="F21" s="99"/>
      <c r="G21" s="662" t="s">
        <v>108</v>
      </c>
      <c r="H21" s="650">
        <f>I21+K21</f>
        <v>2972</v>
      </c>
      <c r="I21" s="742">
        <v>1651</v>
      </c>
      <c r="J21" s="742"/>
      <c r="K21" s="742">
        <v>1321</v>
      </c>
      <c r="L21" s="772"/>
      <c r="M21" s="100"/>
    </row>
    <row r="22" spans="1:17" ht="15" customHeight="1">
      <c r="A22" s="99"/>
      <c r="B22" s="708" t="s">
        <v>43</v>
      </c>
      <c r="C22" s="690">
        <v>11</v>
      </c>
      <c r="D22" s="661" t="s">
        <v>452</v>
      </c>
      <c r="E22" s="612" t="s">
        <v>488</v>
      </c>
      <c r="F22" s="99"/>
      <c r="G22" s="648" t="s">
        <v>445</v>
      </c>
      <c r="H22" s="650">
        <f>I22+K22</f>
        <v>42205</v>
      </c>
      <c r="I22" s="742">
        <v>34079</v>
      </c>
      <c r="J22" s="742"/>
      <c r="K22" s="742">
        <v>8126</v>
      </c>
      <c r="L22" s="772"/>
      <c r="M22" s="100"/>
    </row>
    <row r="23" spans="1:17" ht="15" customHeight="1">
      <c r="A23" s="99"/>
      <c r="B23" s="708" t="s">
        <v>451</v>
      </c>
      <c r="C23" s="690">
        <v>24</v>
      </c>
      <c r="D23" s="661" t="s">
        <v>61</v>
      </c>
      <c r="E23" s="612" t="s">
        <v>489</v>
      </c>
      <c r="F23" s="99"/>
      <c r="G23" s="648" t="s">
        <v>446</v>
      </c>
      <c r="H23" s="651">
        <f>I23+K23</f>
        <v>3.42</v>
      </c>
      <c r="I23" s="773">
        <v>2.09</v>
      </c>
      <c r="J23" s="773"/>
      <c r="K23" s="773">
        <v>1.33</v>
      </c>
      <c r="L23" s="774"/>
      <c r="M23" s="100"/>
    </row>
    <row r="24" spans="1:17" ht="12.75">
      <c r="A24" s="99"/>
      <c r="B24" s="708" t="s">
        <v>46</v>
      </c>
      <c r="C24" s="690">
        <v>34</v>
      </c>
      <c r="D24" s="709" t="s">
        <v>457</v>
      </c>
      <c r="E24" s="612" t="s">
        <v>501</v>
      </c>
      <c r="F24" s="99"/>
      <c r="G24" s="648" t="s">
        <v>463</v>
      </c>
      <c r="H24" s="99"/>
      <c r="I24" s="664">
        <v>19</v>
      </c>
      <c r="J24" s="645" t="s">
        <v>447</v>
      </c>
      <c r="K24" s="649">
        <v>2.2999999999999998</v>
      </c>
      <c r="L24" s="646" t="s">
        <v>448</v>
      </c>
      <c r="M24" s="100"/>
    </row>
    <row r="25" spans="1:17" ht="12.75">
      <c r="A25" s="99"/>
      <c r="B25" s="654" t="s">
        <v>48</v>
      </c>
      <c r="C25" s="112" t="s">
        <v>476</v>
      </c>
      <c r="D25" s="653" t="s">
        <v>48</v>
      </c>
      <c r="E25" s="707" t="s">
        <v>480</v>
      </c>
      <c r="F25" s="99"/>
      <c r="G25" s="765" t="s">
        <v>459</v>
      </c>
      <c r="H25" s="766"/>
      <c r="I25" s="766"/>
      <c r="J25" s="766"/>
      <c r="K25" s="766"/>
      <c r="L25" s="767"/>
      <c r="M25" s="100"/>
      <c r="P25" s="393"/>
      <c r="Q25" s="394"/>
    </row>
    <row r="26" spans="1:17" ht="12.75">
      <c r="A26" s="99"/>
      <c r="B26" s="654" t="s">
        <v>50</v>
      </c>
      <c r="C26" s="112" t="s">
        <v>477</v>
      </c>
      <c r="D26" s="653" t="s">
        <v>50</v>
      </c>
      <c r="E26" s="707" t="s">
        <v>479</v>
      </c>
      <c r="F26" s="99"/>
      <c r="G26" s="768"/>
      <c r="H26" s="769"/>
      <c r="I26" s="769"/>
      <c r="J26" s="769"/>
      <c r="K26" s="769"/>
      <c r="L26" s="770"/>
      <c r="M26" s="100"/>
    </row>
    <row r="27" spans="1:17" ht="15" customHeight="1">
      <c r="A27" s="99"/>
      <c r="B27" s="654" t="s">
        <v>51</v>
      </c>
      <c r="C27" s="112" t="s">
        <v>483</v>
      </c>
      <c r="D27" s="743" t="s">
        <v>60</v>
      </c>
      <c r="E27" s="744"/>
      <c r="F27" s="99"/>
      <c r="G27" s="100"/>
      <c r="H27" s="644"/>
      <c r="I27" s="100"/>
      <c r="J27" s="644"/>
      <c r="K27" s="100"/>
      <c r="L27" s="644"/>
      <c r="M27" s="100"/>
    </row>
    <row r="28" spans="1:17" ht="15" customHeight="1">
      <c r="A28" s="99"/>
      <c r="B28" s="654" t="s">
        <v>54</v>
      </c>
      <c r="C28" s="691" t="s">
        <v>482</v>
      </c>
      <c r="D28" s="653" t="s">
        <v>108</v>
      </c>
      <c r="E28" s="612">
        <v>565</v>
      </c>
      <c r="F28" s="99"/>
      <c r="G28" s="100"/>
      <c r="H28" s="99"/>
      <c r="I28" s="100"/>
      <c r="J28" s="99"/>
      <c r="K28" s="100"/>
      <c r="L28" s="99"/>
      <c r="M28" s="100"/>
    </row>
    <row r="29" spans="1:17" ht="15" customHeight="1">
      <c r="A29" s="99"/>
      <c r="B29" s="654" t="s">
        <v>453</v>
      </c>
      <c r="C29" s="691" t="s">
        <v>478</v>
      </c>
      <c r="D29" s="653" t="s">
        <v>456</v>
      </c>
      <c r="E29" s="613">
        <v>5670</v>
      </c>
      <c r="F29" s="99"/>
      <c r="G29" s="100"/>
      <c r="H29" s="99"/>
      <c r="I29" s="100"/>
      <c r="J29" s="99"/>
      <c r="K29" s="100"/>
      <c r="L29" s="99"/>
      <c r="M29" s="100"/>
      <c r="P29" s="99"/>
      <c r="Q29" s="112"/>
    </row>
    <row r="30" spans="1:17" ht="15" customHeight="1">
      <c r="A30" s="99"/>
      <c r="B30" s="654" t="s">
        <v>454</v>
      </c>
      <c r="C30" s="691" t="s">
        <v>481</v>
      </c>
      <c r="D30" s="663" t="s">
        <v>455</v>
      </c>
      <c r="E30" s="689">
        <v>67</v>
      </c>
      <c r="F30" s="99"/>
      <c r="G30" s="100"/>
      <c r="H30" s="99"/>
      <c r="I30" s="100"/>
      <c r="J30" s="99"/>
      <c r="K30" s="100"/>
      <c r="L30" s="99"/>
      <c r="M30" s="100"/>
    </row>
    <row r="31" spans="1:17" ht="15" customHeight="1">
      <c r="A31" s="99"/>
      <c r="B31" s="776" t="s">
        <v>58</v>
      </c>
      <c r="C31" s="777"/>
      <c r="D31" s="705" t="s">
        <v>494</v>
      </c>
      <c r="E31" s="706">
        <v>0.9</v>
      </c>
      <c r="F31" s="99"/>
      <c r="G31" s="100"/>
      <c r="H31" s="99"/>
      <c r="I31" s="100"/>
      <c r="J31" s="99"/>
      <c r="K31" s="100"/>
      <c r="L31" s="99"/>
      <c r="M31" s="100"/>
    </row>
    <row r="32" spans="1:17">
      <c r="A32" s="99"/>
      <c r="B32" s="99"/>
      <c r="C32" s="99"/>
      <c r="D32" s="99"/>
      <c r="E32" s="99"/>
      <c r="F32" s="99"/>
      <c r="G32" s="99"/>
      <c r="H32" s="99"/>
      <c r="I32" s="99"/>
      <c r="J32" s="99"/>
      <c r="K32" s="99"/>
      <c r="L32" s="99"/>
      <c r="M32" s="100"/>
    </row>
  </sheetData>
  <mergeCells count="34">
    <mergeCell ref="B18:E18"/>
    <mergeCell ref="B31:C31"/>
    <mergeCell ref="B15:E16"/>
    <mergeCell ref="D8:E8"/>
    <mergeCell ref="D9:E9"/>
    <mergeCell ref="D10:E10"/>
    <mergeCell ref="D11:E11"/>
    <mergeCell ref="D12:E12"/>
    <mergeCell ref="D20:E20"/>
    <mergeCell ref="B20:C20"/>
    <mergeCell ref="K7:L7"/>
    <mergeCell ref="G25:L26"/>
    <mergeCell ref="K20:L20"/>
    <mergeCell ref="K21:L21"/>
    <mergeCell ref="I22:J22"/>
    <mergeCell ref="K22:L22"/>
    <mergeCell ref="I23:J23"/>
    <mergeCell ref="K23:L23"/>
    <mergeCell ref="B3:L3"/>
    <mergeCell ref="G18:L18"/>
    <mergeCell ref="I20:J20"/>
    <mergeCell ref="I21:J21"/>
    <mergeCell ref="D27:E27"/>
    <mergeCell ref="I8:J8"/>
    <mergeCell ref="K8:L8"/>
    <mergeCell ref="G12:L13"/>
    <mergeCell ref="D5:E5"/>
    <mergeCell ref="D6:E6"/>
    <mergeCell ref="D7:E7"/>
    <mergeCell ref="I5:J5"/>
    <mergeCell ref="K5:L5"/>
    <mergeCell ref="I6:J6"/>
    <mergeCell ref="K6:L6"/>
    <mergeCell ref="I7:J7"/>
  </mergeCells>
  <hyperlinks>
    <hyperlink ref="B1" location="Index!A1" display="Back to Index" xr:uid="{A4E6B655-027C-49A8-AF30-D16414535750}"/>
  </hyperlinks>
  <pageMargins left="0.70866141732283472" right="0.70866141732283472" top="0.74803149606299213" bottom="0.74803149606299213" header="0.31496062992125984" footer="0.31496062992125984"/>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249977111117893"/>
  </sheetPr>
  <dimension ref="A1:U48"/>
  <sheetViews>
    <sheetView zoomScaleNormal="100" workbookViewId="0"/>
  </sheetViews>
  <sheetFormatPr defaultColWidth="9.140625" defaultRowHeight="15" customHeight="1"/>
  <cols>
    <col min="1" max="1" width="2.5703125" style="114" customWidth="1"/>
    <col min="2" max="2" width="22.28515625" style="114" customWidth="1"/>
    <col min="3" max="3" width="10.140625" style="114" customWidth="1"/>
    <col min="4" max="5" width="9.140625" style="114" customWidth="1"/>
    <col min="6" max="6" width="14.28515625" style="114" customWidth="1"/>
    <col min="7" max="7" width="9.140625" style="114" customWidth="1"/>
    <col min="8" max="8" width="2.85546875" style="114" customWidth="1"/>
    <col min="9" max="9" width="26" style="114" customWidth="1"/>
    <col min="10" max="10" width="14.5703125" style="114" bestFit="1" customWidth="1"/>
    <col min="11" max="11" width="30.140625" style="114" customWidth="1"/>
    <col min="12" max="12" width="7.85546875" style="114" customWidth="1"/>
    <col min="13" max="13" width="3.42578125" style="114" customWidth="1"/>
    <col min="14" max="14" width="3.5703125" style="114" customWidth="1"/>
    <col min="15" max="15" width="19.42578125" style="114" customWidth="1"/>
    <col min="16" max="16384" width="9.140625" style="114"/>
  </cols>
  <sheetData>
    <row r="1" spans="1:21" ht="22.5" customHeight="1" thickBot="1">
      <c r="A1" s="22"/>
      <c r="B1" s="796" t="s">
        <v>62</v>
      </c>
      <c r="C1" s="796"/>
      <c r="D1" s="796"/>
      <c r="E1" s="796"/>
      <c r="F1" s="796"/>
      <c r="G1" s="796"/>
      <c r="H1" s="796"/>
      <c r="I1" s="796"/>
      <c r="J1" s="796"/>
      <c r="K1" s="796"/>
      <c r="L1" s="22"/>
      <c r="M1" s="22"/>
      <c r="N1" s="22"/>
      <c r="O1" s="60" t="s">
        <v>13</v>
      </c>
      <c r="P1" s="113"/>
    </row>
    <row r="2" spans="1:21" ht="8.4499999999999993" customHeight="1">
      <c r="A2" s="22"/>
      <c r="B2" s="115"/>
      <c r="C2" s="115"/>
      <c r="D2" s="115"/>
      <c r="E2" s="115"/>
      <c r="F2" s="115"/>
      <c r="G2" s="115"/>
      <c r="H2" s="116"/>
      <c r="I2" s="22"/>
      <c r="J2" s="22"/>
      <c r="K2" s="22"/>
      <c r="L2" s="22"/>
      <c r="M2" s="22"/>
      <c r="N2" s="22"/>
      <c r="O2" s="22"/>
      <c r="P2" s="113"/>
    </row>
    <row r="3" spans="1:21" ht="48" customHeight="1">
      <c r="A3" s="22"/>
      <c r="B3" s="795" t="s">
        <v>502</v>
      </c>
      <c r="C3" s="795"/>
      <c r="D3" s="795"/>
      <c r="E3" s="795"/>
      <c r="F3" s="795"/>
      <c r="G3" s="795"/>
      <c r="H3" s="795"/>
      <c r="I3" s="795"/>
      <c r="J3" s="795"/>
      <c r="K3" s="795"/>
      <c r="L3" s="22"/>
      <c r="M3" s="22"/>
      <c r="N3" s="22"/>
      <c r="P3" s="113"/>
    </row>
    <row r="4" spans="1:21" ht="14.1" customHeight="1" thickBot="1">
      <c r="A4" s="22"/>
      <c r="B4" s="117"/>
      <c r="C4" s="117"/>
      <c r="D4" s="117"/>
      <c r="E4" s="117"/>
      <c r="F4" s="117"/>
      <c r="G4" s="117"/>
      <c r="H4" s="113"/>
      <c r="I4" s="117"/>
      <c r="J4" s="117"/>
      <c r="K4" s="117"/>
      <c r="L4" s="22"/>
      <c r="M4" s="22"/>
      <c r="N4" s="22"/>
      <c r="O4" s="22"/>
      <c r="P4" s="113"/>
    </row>
    <row r="5" spans="1:21" ht="18" customHeight="1" thickBot="1">
      <c r="A5" s="22"/>
      <c r="B5" s="712" t="s">
        <v>63</v>
      </c>
      <c r="C5" s="713">
        <v>2025</v>
      </c>
      <c r="D5" s="714">
        <v>2024</v>
      </c>
      <c r="E5" s="714">
        <v>2023</v>
      </c>
      <c r="F5" s="714">
        <v>2022</v>
      </c>
      <c r="G5" s="714">
        <v>2021</v>
      </c>
      <c r="H5" s="113"/>
      <c r="I5" s="797" t="s">
        <v>64</v>
      </c>
      <c r="J5" s="797"/>
      <c r="K5" s="798"/>
      <c r="L5" s="22"/>
      <c r="M5" s="22"/>
      <c r="N5" s="22"/>
      <c r="O5" s="22"/>
      <c r="P5" s="22"/>
    </row>
    <row r="6" spans="1:21" ht="14.1" customHeight="1" thickTop="1">
      <c r="A6" s="118"/>
      <c r="B6" s="119" t="s">
        <v>16</v>
      </c>
      <c r="C6" s="135">
        <v>9009</v>
      </c>
      <c r="D6" s="121">
        <v>8519</v>
      </c>
      <c r="E6" s="121">
        <v>10920</v>
      </c>
      <c r="F6" s="121">
        <v>19605</v>
      </c>
      <c r="G6" s="121">
        <v>8095</v>
      </c>
      <c r="H6" s="113"/>
      <c r="I6" s="113"/>
      <c r="J6" s="113"/>
      <c r="K6" s="113"/>
      <c r="L6" s="113"/>
      <c r="M6" s="113"/>
      <c r="N6" s="113"/>
      <c r="O6" s="22"/>
      <c r="P6" s="22"/>
      <c r="Q6" s="122"/>
      <c r="R6" s="122"/>
      <c r="S6" s="122"/>
      <c r="T6" s="122"/>
      <c r="U6" s="122"/>
    </row>
    <row r="7" spans="1:21" ht="28.5" thickBot="1">
      <c r="A7" s="123"/>
      <c r="B7" s="451" t="s">
        <v>65</v>
      </c>
      <c r="C7" s="428">
        <v>728</v>
      </c>
      <c r="D7" s="124">
        <v>986</v>
      </c>
      <c r="E7" s="124">
        <v>829</v>
      </c>
      <c r="F7" s="124">
        <v>554</v>
      </c>
      <c r="G7" s="124">
        <v>368</v>
      </c>
      <c r="H7" s="113"/>
      <c r="I7" s="395"/>
      <c r="J7" s="444" t="s">
        <v>37</v>
      </c>
      <c r="K7" s="445" t="s">
        <v>38</v>
      </c>
      <c r="L7" s="22"/>
      <c r="M7" s="22"/>
      <c r="N7" s="22"/>
      <c r="O7" s="22"/>
      <c r="P7" s="22"/>
    </row>
    <row r="8" spans="1:21" ht="14.1" customHeight="1" thickTop="1">
      <c r="A8" s="123"/>
      <c r="B8" s="413" t="s">
        <v>66</v>
      </c>
      <c r="C8" s="414">
        <v>498</v>
      </c>
      <c r="D8" s="415">
        <v>711</v>
      </c>
      <c r="E8" s="415">
        <v>472</v>
      </c>
      <c r="F8" s="416"/>
      <c r="G8" s="416"/>
      <c r="H8" s="113"/>
      <c r="I8" s="396" t="s">
        <v>42</v>
      </c>
      <c r="J8" s="432">
        <f>J9+J10+J11</f>
        <v>2631</v>
      </c>
      <c r="K8" s="439">
        <f>K9+K10+K11</f>
        <v>4672</v>
      </c>
      <c r="L8" s="22"/>
      <c r="M8" s="22"/>
      <c r="N8" s="22"/>
      <c r="O8" s="22"/>
      <c r="P8" s="22"/>
    </row>
    <row r="9" spans="1:21" ht="14.1" customHeight="1">
      <c r="A9" s="123"/>
      <c r="B9" s="413" t="s">
        <v>67</v>
      </c>
      <c r="C9" s="414">
        <v>230</v>
      </c>
      <c r="D9" s="415">
        <v>274</v>
      </c>
      <c r="E9" s="415">
        <v>357</v>
      </c>
      <c r="F9" s="416"/>
      <c r="G9" s="416"/>
      <c r="H9" s="113"/>
      <c r="I9" s="397" t="s">
        <v>44</v>
      </c>
      <c r="J9" s="433">
        <v>1945</v>
      </c>
      <c r="K9" s="440">
        <v>3818</v>
      </c>
      <c r="L9" s="22"/>
      <c r="M9" s="22"/>
      <c r="N9" s="22"/>
      <c r="O9" s="22"/>
      <c r="P9" s="22"/>
    </row>
    <row r="10" spans="1:21" ht="14.1" customHeight="1">
      <c r="A10" s="123"/>
      <c r="B10" s="413"/>
      <c r="C10" s="414"/>
      <c r="D10" s="415"/>
      <c r="E10" s="415"/>
      <c r="F10" s="416"/>
      <c r="G10" s="416"/>
      <c r="H10" s="113"/>
      <c r="I10" s="398" t="s">
        <v>45</v>
      </c>
      <c r="J10" s="434">
        <v>413</v>
      </c>
      <c r="K10" s="441">
        <v>437</v>
      </c>
      <c r="L10" s="22"/>
      <c r="M10" s="22"/>
      <c r="N10" s="22"/>
      <c r="O10" s="22"/>
      <c r="P10" s="22"/>
    </row>
    <row r="11" spans="1:21" ht="14.1" customHeight="1">
      <c r="A11" s="123"/>
      <c r="B11" s="413" t="s">
        <v>146</v>
      </c>
      <c r="C11" s="414">
        <v>-253</v>
      </c>
      <c r="D11" s="415">
        <v>-253</v>
      </c>
      <c r="E11" s="415">
        <v>-225</v>
      </c>
      <c r="F11" s="416"/>
      <c r="G11" s="416"/>
      <c r="H11" s="113"/>
      <c r="I11" s="398" t="s">
        <v>47</v>
      </c>
      <c r="J11" s="435">
        <v>273</v>
      </c>
      <c r="K11" s="441">
        <v>417</v>
      </c>
      <c r="L11" s="22"/>
      <c r="M11" s="22"/>
      <c r="N11" s="22"/>
      <c r="O11" s="22"/>
      <c r="P11" s="22"/>
    </row>
    <row r="12" spans="1:21" ht="14.1" customHeight="1">
      <c r="A12" s="123"/>
      <c r="B12" s="413" t="s">
        <v>147</v>
      </c>
      <c r="C12" s="414">
        <v>-19</v>
      </c>
      <c r="D12" s="415">
        <v>-30</v>
      </c>
      <c r="E12" s="415">
        <v>-50</v>
      </c>
      <c r="F12" s="416"/>
      <c r="G12" s="416"/>
      <c r="H12" s="113"/>
      <c r="I12" s="184" t="s">
        <v>415</v>
      </c>
      <c r="J12" s="436">
        <f>J13+J14+J15</f>
        <v>6507</v>
      </c>
      <c r="K12" s="442">
        <f>K13+K14</f>
        <v>6846</v>
      </c>
      <c r="L12" s="22"/>
      <c r="M12" s="22"/>
      <c r="N12" s="22"/>
      <c r="O12" s="22"/>
      <c r="P12" s="22"/>
    </row>
    <row r="13" spans="1:21" ht="14.1" customHeight="1">
      <c r="A13" s="123"/>
      <c r="B13" s="413" t="s">
        <v>375</v>
      </c>
      <c r="C13" s="414">
        <v>0</v>
      </c>
      <c r="D13" s="415">
        <v>-1</v>
      </c>
      <c r="E13" s="415">
        <v>0</v>
      </c>
      <c r="F13" s="416"/>
      <c r="G13" s="416"/>
      <c r="H13" s="113"/>
      <c r="I13" s="398" t="s">
        <v>49</v>
      </c>
      <c r="J13" s="437">
        <v>5601</v>
      </c>
      <c r="K13" s="443">
        <v>6379</v>
      </c>
      <c r="L13" s="22"/>
      <c r="M13" s="22"/>
      <c r="N13" s="22"/>
      <c r="O13" s="22"/>
      <c r="P13" s="22"/>
    </row>
    <row r="14" spans="1:21" ht="14.1" customHeight="1">
      <c r="A14" s="123"/>
      <c r="B14" s="119" t="s">
        <v>19</v>
      </c>
      <c r="C14" s="135">
        <f>C7+C11+C12+C13</f>
        <v>456</v>
      </c>
      <c r="D14" s="125">
        <f>D7+D11+D12+D13</f>
        <v>702</v>
      </c>
      <c r="E14" s="125">
        <f>E7+E11+E12+E13</f>
        <v>554</v>
      </c>
      <c r="F14" s="125">
        <v>317</v>
      </c>
      <c r="G14" s="125">
        <v>160</v>
      </c>
      <c r="H14" s="113"/>
      <c r="I14" s="398" t="s">
        <v>52</v>
      </c>
      <c r="J14" s="438">
        <v>886</v>
      </c>
      <c r="K14" s="443">
        <v>467</v>
      </c>
      <c r="L14" s="22"/>
      <c r="M14" s="22"/>
      <c r="N14" s="22"/>
      <c r="O14" s="22"/>
      <c r="P14" s="22"/>
    </row>
    <row r="15" spans="1:21" ht="14.1" customHeight="1">
      <c r="A15" s="123"/>
      <c r="B15" s="119" t="s">
        <v>68</v>
      </c>
      <c r="C15" s="135">
        <v>341</v>
      </c>
      <c r="D15" s="125">
        <v>370</v>
      </c>
      <c r="E15" s="125">
        <v>332</v>
      </c>
      <c r="F15" s="125">
        <v>272</v>
      </c>
      <c r="G15" s="125">
        <v>144</v>
      </c>
      <c r="H15" s="113"/>
      <c r="I15" s="398" t="s">
        <v>416</v>
      </c>
      <c r="J15" s="438">
        <v>20</v>
      </c>
      <c r="K15" s="614"/>
      <c r="L15" s="22"/>
      <c r="M15" s="22"/>
      <c r="N15" s="22"/>
      <c r="O15" s="22"/>
      <c r="P15" s="22"/>
    </row>
    <row r="16" spans="1:21" ht="14.45" customHeight="1">
      <c r="A16" s="123"/>
      <c r="B16" s="126" t="s">
        <v>69</v>
      </c>
      <c r="C16" s="135">
        <v>1128</v>
      </c>
      <c r="D16" s="121">
        <v>1120</v>
      </c>
      <c r="E16" s="121">
        <v>1107</v>
      </c>
      <c r="F16" s="121">
        <v>1071</v>
      </c>
      <c r="G16" s="121">
        <v>1051</v>
      </c>
      <c r="H16" s="113"/>
      <c r="I16" s="711" t="s">
        <v>55</v>
      </c>
      <c r="J16" s="710">
        <v>492</v>
      </c>
      <c r="K16" s="399"/>
      <c r="L16" s="22"/>
      <c r="M16" s="22"/>
      <c r="N16" s="22"/>
      <c r="O16" s="22"/>
      <c r="P16" s="22"/>
    </row>
    <row r="17" spans="1:16" ht="14.45" customHeight="1">
      <c r="A17" s="123"/>
      <c r="B17" s="126" t="s">
        <v>70</v>
      </c>
      <c r="C17" s="135">
        <v>105</v>
      </c>
      <c r="D17" s="121">
        <v>105</v>
      </c>
      <c r="E17" s="121">
        <v>99</v>
      </c>
      <c r="F17" s="121">
        <v>91</v>
      </c>
      <c r="G17" s="121">
        <v>85</v>
      </c>
      <c r="H17" s="113"/>
      <c r="I17" s="790" t="s">
        <v>56</v>
      </c>
      <c r="J17" s="791"/>
      <c r="K17" s="792"/>
      <c r="L17" s="22"/>
      <c r="M17" s="22"/>
      <c r="N17" s="22"/>
      <c r="O17" s="22"/>
      <c r="P17" s="22"/>
    </row>
    <row r="18" spans="1:16" ht="14.45" customHeight="1" thickBot="1">
      <c r="A18" s="123"/>
      <c r="B18" s="127" t="s">
        <v>71</v>
      </c>
      <c r="C18" s="136">
        <v>2399</v>
      </c>
      <c r="D18" s="128">
        <v>2646</v>
      </c>
      <c r="E18" s="128">
        <v>2184</v>
      </c>
      <c r="F18" s="128">
        <v>1881</v>
      </c>
      <c r="G18" s="128">
        <v>1992</v>
      </c>
      <c r="H18" s="113"/>
      <c r="I18" s="793"/>
      <c r="J18" s="782"/>
      <c r="K18" s="794"/>
      <c r="L18" s="22"/>
      <c r="M18" s="22"/>
      <c r="N18" s="22"/>
      <c r="O18" s="22"/>
      <c r="P18" s="22"/>
    </row>
    <row r="19" spans="1:16" ht="14.45" customHeight="1" thickBot="1">
      <c r="A19" s="123"/>
      <c r="B19" s="22"/>
      <c r="C19" s="22"/>
      <c r="D19" s="22"/>
      <c r="E19" s="22"/>
      <c r="G19" s="113"/>
      <c r="H19" s="113"/>
      <c r="I19" s="22"/>
      <c r="J19" s="22"/>
      <c r="K19" s="22"/>
      <c r="L19" s="22"/>
      <c r="M19" s="22"/>
      <c r="N19" s="22"/>
      <c r="O19" s="22"/>
      <c r="P19" s="22"/>
    </row>
    <row r="20" spans="1:16" ht="14.45" customHeight="1">
      <c r="A20" s="123"/>
      <c r="B20" s="712" t="s">
        <v>72</v>
      </c>
      <c r="C20" s="713">
        <v>2025</v>
      </c>
      <c r="D20" s="714">
        <v>2024</v>
      </c>
      <c r="E20" s="714">
        <v>2023</v>
      </c>
      <c r="F20" s="714">
        <v>2022</v>
      </c>
      <c r="G20" s="714">
        <v>2021</v>
      </c>
      <c r="H20" s="113"/>
      <c r="I20" s="22"/>
      <c r="J20" s="22"/>
      <c r="K20" s="22"/>
      <c r="L20" s="22"/>
      <c r="M20" s="22"/>
      <c r="N20" s="22"/>
      <c r="O20" s="22"/>
      <c r="P20" s="22"/>
    </row>
    <row r="21" spans="1:16" ht="14.45" customHeight="1" thickBot="1">
      <c r="A21" s="123"/>
      <c r="B21" s="425" t="s">
        <v>73</v>
      </c>
      <c r="C21" s="130">
        <f>+C22+C26</f>
        <v>11518</v>
      </c>
      <c r="D21" s="132">
        <f>+D22+D26</f>
        <v>12221</v>
      </c>
      <c r="E21" s="132">
        <v>13683</v>
      </c>
      <c r="F21" s="132">
        <v>19003</v>
      </c>
      <c r="G21" s="132">
        <f>G22+G26</f>
        <v>18622</v>
      </c>
      <c r="H21" s="113"/>
      <c r="I21" s="455" t="s">
        <v>74</v>
      </c>
      <c r="J21" s="456" t="s">
        <v>75</v>
      </c>
      <c r="K21" s="457" t="s">
        <v>76</v>
      </c>
      <c r="L21" s="22"/>
      <c r="M21" s="22"/>
      <c r="N21" s="22"/>
      <c r="O21" s="22"/>
      <c r="P21" s="22"/>
    </row>
    <row r="22" spans="1:16" ht="14.45" customHeight="1" thickTop="1">
      <c r="A22" s="123"/>
      <c r="B22" s="131" t="s">
        <v>419</v>
      </c>
      <c r="C22" s="130">
        <f t="shared" ref="C22:G22" si="0">SUM(C23:C25)</f>
        <v>6846</v>
      </c>
      <c r="D22" s="132">
        <f t="shared" si="0"/>
        <v>6189</v>
      </c>
      <c r="E22" s="132">
        <f t="shared" si="0"/>
        <v>9134</v>
      </c>
      <c r="F22" s="132">
        <f t="shared" si="0"/>
        <v>15636</v>
      </c>
      <c r="G22" s="132">
        <f t="shared" si="0"/>
        <v>14078</v>
      </c>
      <c r="H22" s="113"/>
      <c r="I22" s="458" t="s">
        <v>77</v>
      </c>
      <c r="J22" s="454">
        <v>715</v>
      </c>
      <c r="K22" s="459" t="s">
        <v>78</v>
      </c>
      <c r="L22" s="22"/>
      <c r="M22" s="22"/>
      <c r="N22" s="22"/>
      <c r="O22" s="22"/>
      <c r="P22" s="22"/>
    </row>
    <row r="23" spans="1:16" ht="14.45" customHeight="1">
      <c r="A23" s="123"/>
      <c r="B23" s="615" t="s">
        <v>421</v>
      </c>
      <c r="C23" s="424">
        <v>6379</v>
      </c>
      <c r="D23" s="528">
        <v>5718</v>
      </c>
      <c r="E23" s="528">
        <v>7601</v>
      </c>
      <c r="F23" s="528">
        <v>12836</v>
      </c>
      <c r="G23" s="528">
        <v>12459</v>
      </c>
      <c r="H23" s="113"/>
      <c r="I23" s="460" t="s">
        <v>79</v>
      </c>
      <c r="J23" s="433">
        <v>107</v>
      </c>
      <c r="K23" s="461" t="s">
        <v>80</v>
      </c>
      <c r="L23" s="22"/>
      <c r="M23" s="22"/>
      <c r="N23" s="22"/>
      <c r="O23" s="22"/>
      <c r="P23" s="22"/>
    </row>
    <row r="24" spans="1:16" ht="14.25" customHeight="1" thickBot="1">
      <c r="A24" s="123"/>
      <c r="B24" s="615" t="s">
        <v>422</v>
      </c>
      <c r="C24" s="424">
        <v>0</v>
      </c>
      <c r="D24" s="528">
        <v>0</v>
      </c>
      <c r="E24" s="528">
        <v>312</v>
      </c>
      <c r="F24" s="528">
        <v>663</v>
      </c>
      <c r="G24" s="528">
        <v>157</v>
      </c>
      <c r="H24" s="113"/>
      <c r="I24" s="462" t="s">
        <v>81</v>
      </c>
      <c r="J24" s="434">
        <v>1123</v>
      </c>
      <c r="K24" s="463">
        <v>2029</v>
      </c>
      <c r="L24" s="22"/>
      <c r="M24" s="22"/>
      <c r="N24" s="22"/>
      <c r="O24" s="22"/>
      <c r="P24" s="22"/>
    </row>
    <row r="25" spans="1:16" ht="14.45" customHeight="1" thickTop="1">
      <c r="A25" s="123"/>
      <c r="B25" s="615" t="s">
        <v>423</v>
      </c>
      <c r="C25" s="424">
        <v>467</v>
      </c>
      <c r="D25" s="528">
        <v>471</v>
      </c>
      <c r="E25" s="528">
        <v>1221</v>
      </c>
      <c r="F25" s="528">
        <v>2137</v>
      </c>
      <c r="G25" s="528">
        <v>1462</v>
      </c>
      <c r="H25" s="113"/>
      <c r="I25" s="464" t="s">
        <v>82</v>
      </c>
      <c r="J25" s="465">
        <f>J22+J24+J23</f>
        <v>1945</v>
      </c>
      <c r="K25" s="466"/>
      <c r="L25" s="22"/>
      <c r="M25" s="22"/>
      <c r="N25" s="22"/>
      <c r="O25" s="22"/>
      <c r="P25" s="22"/>
    </row>
    <row r="26" spans="1:16" s="22" customFormat="1" ht="14.45" customHeight="1">
      <c r="A26" s="118"/>
      <c r="B26" s="131" t="s">
        <v>427</v>
      </c>
      <c r="C26" s="130">
        <f t="shared" ref="C26:G26" si="1">SUM(C27:C29)</f>
        <v>4672</v>
      </c>
      <c r="D26" s="132">
        <f t="shared" si="1"/>
        <v>6032</v>
      </c>
      <c r="E26" s="132">
        <f t="shared" si="1"/>
        <v>4549</v>
      </c>
      <c r="F26" s="132">
        <f t="shared" si="1"/>
        <v>3367</v>
      </c>
      <c r="G26" s="132">
        <f t="shared" si="1"/>
        <v>4544</v>
      </c>
      <c r="H26" s="113"/>
    </row>
    <row r="27" spans="1:16" s="22" customFormat="1" ht="14.45" customHeight="1">
      <c r="B27" s="616" t="s">
        <v>424</v>
      </c>
      <c r="C27" s="424">
        <v>3818</v>
      </c>
      <c r="D27" s="528">
        <v>5193</v>
      </c>
      <c r="E27" s="528">
        <v>3743</v>
      </c>
      <c r="F27" s="528">
        <v>2729</v>
      </c>
      <c r="G27" s="528">
        <v>4231</v>
      </c>
      <c r="H27" s="113"/>
    </row>
    <row r="28" spans="1:16" s="22" customFormat="1" ht="14.45" customHeight="1">
      <c r="B28" s="617" t="s">
        <v>425</v>
      </c>
      <c r="C28" s="424">
        <v>437</v>
      </c>
      <c r="D28" s="528">
        <v>382</v>
      </c>
      <c r="E28" s="528">
        <v>378</v>
      </c>
      <c r="F28" s="528">
        <v>387</v>
      </c>
      <c r="G28" s="528">
        <v>291</v>
      </c>
      <c r="H28" s="113"/>
    </row>
    <row r="29" spans="1:16" s="22" customFormat="1" ht="14.45" customHeight="1">
      <c r="B29" s="618" t="s">
        <v>426</v>
      </c>
      <c r="C29" s="529">
        <v>417</v>
      </c>
      <c r="D29" s="530">
        <v>457</v>
      </c>
      <c r="E29" s="530">
        <v>428</v>
      </c>
      <c r="F29" s="530">
        <v>251</v>
      </c>
      <c r="G29" s="530">
        <v>22</v>
      </c>
      <c r="H29" s="113"/>
    </row>
    <row r="30" spans="1:16" s="22" customFormat="1" ht="15" customHeight="1">
      <c r="B30" s="425" t="s">
        <v>503</v>
      </c>
      <c r="C30" s="130">
        <f>+C31+C36</f>
        <v>9138</v>
      </c>
      <c r="D30" s="132">
        <f>+D31+D36</f>
        <v>9351.2999999999993</v>
      </c>
      <c r="E30" s="132">
        <f>+E31+E36</f>
        <v>9220.7799999999988</v>
      </c>
      <c r="F30" s="132">
        <f t="shared" ref="F30:G30" si="2">+F31+F36</f>
        <v>9054.7899999999991</v>
      </c>
      <c r="G30" s="132">
        <f t="shared" si="2"/>
        <v>8658.5999999999985</v>
      </c>
      <c r="H30" s="113"/>
    </row>
    <row r="31" spans="1:16" s="22" customFormat="1" ht="15" customHeight="1">
      <c r="B31" s="131" t="s">
        <v>419</v>
      </c>
      <c r="C31" s="130">
        <f>+C32+C33+C34+C35</f>
        <v>6507</v>
      </c>
      <c r="D31" s="132">
        <f>+D32+D33+D34</f>
        <v>6796.2</v>
      </c>
      <c r="E31" s="132">
        <f>+E32+E33+E34</f>
        <v>6687.2</v>
      </c>
      <c r="F31" s="132">
        <f t="shared" ref="F31:G31" si="3">+F32+F33+F34</f>
        <v>6551.2</v>
      </c>
      <c r="G31" s="132">
        <f t="shared" si="3"/>
        <v>6427.7</v>
      </c>
      <c r="H31" s="113"/>
    </row>
    <row r="32" spans="1:16" s="22" customFormat="1" ht="15" customHeight="1">
      <c r="B32" s="616" t="s">
        <v>428</v>
      </c>
      <c r="C32" s="424">
        <v>5601</v>
      </c>
      <c r="D32" s="528">
        <v>5601</v>
      </c>
      <c r="E32" s="528">
        <v>5492</v>
      </c>
      <c r="F32" s="528">
        <v>5356</v>
      </c>
      <c r="G32" s="528">
        <v>5232.5</v>
      </c>
      <c r="H32" s="113"/>
    </row>
    <row r="33" spans="2:8" s="22" customFormat="1" ht="15" customHeight="1">
      <c r="B33" s="617" t="s">
        <v>429</v>
      </c>
      <c r="C33" s="424">
        <v>0</v>
      </c>
      <c r="D33" s="528">
        <v>309.2</v>
      </c>
      <c r="E33" s="528">
        <v>309.2</v>
      </c>
      <c r="F33" s="528">
        <v>309.2</v>
      </c>
      <c r="G33" s="528">
        <v>309.2</v>
      </c>
      <c r="H33" s="113"/>
    </row>
    <row r="34" spans="2:8" s="22" customFormat="1" ht="15" customHeight="1">
      <c r="B34" s="616" t="s">
        <v>430</v>
      </c>
      <c r="C34" s="424">
        <v>886</v>
      </c>
      <c r="D34" s="528">
        <v>886</v>
      </c>
      <c r="E34" s="528">
        <v>886</v>
      </c>
      <c r="F34" s="528">
        <v>886</v>
      </c>
      <c r="G34" s="528">
        <v>886</v>
      </c>
      <c r="H34" s="113"/>
    </row>
    <row r="35" spans="2:8" s="22" customFormat="1" ht="15" customHeight="1">
      <c r="B35" s="616" t="s">
        <v>432</v>
      </c>
      <c r="C35" s="424">
        <v>20</v>
      </c>
      <c r="D35" s="528"/>
      <c r="E35" s="528"/>
      <c r="F35" s="528"/>
      <c r="G35" s="528"/>
      <c r="H35" s="113"/>
    </row>
    <row r="36" spans="2:8" s="22" customFormat="1" ht="15" customHeight="1">
      <c r="B36" s="131" t="s">
        <v>420</v>
      </c>
      <c r="C36" s="130">
        <f t="shared" ref="C36:G36" si="4">+C37+C38+C39</f>
        <v>2631</v>
      </c>
      <c r="D36" s="132">
        <f t="shared" si="4"/>
        <v>2555.1</v>
      </c>
      <c r="E36" s="132">
        <f t="shared" si="4"/>
        <v>2533.58</v>
      </c>
      <c r="F36" s="132">
        <f t="shared" si="4"/>
        <v>2503.5899999999997</v>
      </c>
      <c r="G36" s="132">
        <f t="shared" si="4"/>
        <v>2230.8999999999996</v>
      </c>
      <c r="H36" s="113"/>
    </row>
    <row r="37" spans="2:8" s="22" customFormat="1" ht="15" customHeight="1">
      <c r="B37" s="616" t="s">
        <v>431</v>
      </c>
      <c r="C37" s="424">
        <v>1945</v>
      </c>
      <c r="D37" s="528">
        <v>1945</v>
      </c>
      <c r="E37" s="528">
        <v>1945</v>
      </c>
      <c r="F37" s="528">
        <v>1945</v>
      </c>
      <c r="G37" s="528">
        <v>1944.3</v>
      </c>
      <c r="H37" s="113"/>
    </row>
    <row r="38" spans="2:8" s="22" customFormat="1" ht="15" customHeight="1">
      <c r="B38" s="617" t="s">
        <v>433</v>
      </c>
      <c r="C38" s="424">
        <v>413</v>
      </c>
      <c r="D38" s="528">
        <v>337</v>
      </c>
      <c r="E38" s="528">
        <v>315.48</v>
      </c>
      <c r="F38" s="528">
        <v>315.49</v>
      </c>
      <c r="G38" s="528">
        <v>278.39999999999998</v>
      </c>
      <c r="H38" s="113"/>
    </row>
    <row r="39" spans="2:8" s="22" customFormat="1" ht="15" customHeight="1" thickBot="1">
      <c r="B39" s="618" t="s">
        <v>434</v>
      </c>
      <c r="C39" s="531">
        <v>273</v>
      </c>
      <c r="D39" s="530">
        <v>273.10000000000002</v>
      </c>
      <c r="E39" s="530">
        <v>273.10000000000002</v>
      </c>
      <c r="F39" s="530">
        <v>243.1</v>
      </c>
      <c r="G39" s="530">
        <v>8.1999999999999993</v>
      </c>
    </row>
    <row r="40" spans="2:8" ht="15" customHeight="1">
      <c r="B40" s="692" t="s">
        <v>504</v>
      </c>
      <c r="C40" s="22"/>
      <c r="D40" s="22"/>
      <c r="E40" s="22"/>
      <c r="F40" s="22"/>
      <c r="G40" s="22"/>
    </row>
    <row r="41" spans="2:8" ht="15" customHeight="1">
      <c r="B41" s="22"/>
      <c r="C41" s="22"/>
      <c r="D41" s="22"/>
      <c r="E41" s="22"/>
      <c r="F41" s="22"/>
      <c r="G41" s="22"/>
    </row>
    <row r="42" spans="2:8" ht="15" customHeight="1">
      <c r="B42" s="452"/>
      <c r="C42" s="452"/>
      <c r="D42" s="31"/>
      <c r="E42" s="31"/>
      <c r="F42" s="453"/>
      <c r="G42" s="22"/>
    </row>
    <row r="43" spans="2:8" ht="15" customHeight="1">
      <c r="B43" s="22"/>
      <c r="C43" s="22"/>
      <c r="D43" s="22"/>
      <c r="E43" s="22"/>
      <c r="F43" s="453"/>
      <c r="G43" s="22"/>
    </row>
    <row r="48" spans="2:8" ht="15" customHeight="1">
      <c r="D48" s="31"/>
    </row>
  </sheetData>
  <mergeCells count="4">
    <mergeCell ref="I17:K18"/>
    <mergeCell ref="B3:K3"/>
    <mergeCell ref="B1:K1"/>
    <mergeCell ref="I5:K5"/>
  </mergeCells>
  <hyperlinks>
    <hyperlink ref="O1" location="Index!A1" display="Back to Index" xr:uid="{A562EB3E-CB6D-4FC7-A0E6-28AAA356D22D}"/>
  </hyperlinks>
  <pageMargins left="0.7" right="0.7" top="0.75" bottom="0.75" header="0.3" footer="0.3"/>
  <pageSetup paperSize="9" orientation="portrait" r:id="rId1"/>
  <ignoredErrors>
    <ignoredError sqref="E2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249977111117893"/>
  </sheetPr>
  <dimension ref="A1:AB58"/>
  <sheetViews>
    <sheetView zoomScaleNormal="100" workbookViewId="0"/>
  </sheetViews>
  <sheetFormatPr defaultColWidth="9.140625" defaultRowHeight="15"/>
  <cols>
    <col min="1" max="1" width="2.5703125" style="114" customWidth="1"/>
    <col min="2" max="2" width="26.5703125" style="114" customWidth="1"/>
    <col min="3" max="3" width="9.42578125" style="114" customWidth="1"/>
    <col min="4" max="7" width="9.140625" style="114" customWidth="1"/>
    <col min="8" max="8" width="5.5703125" style="114" customWidth="1"/>
    <col min="9" max="9" width="18" style="114" customWidth="1"/>
    <col min="10" max="10" width="7.7109375" style="114" customWidth="1"/>
    <col min="11" max="11" width="8.42578125" style="114" customWidth="1"/>
    <col min="12" max="14" width="7.7109375" style="114" customWidth="1"/>
    <col min="15" max="15" width="11.42578125" style="114" customWidth="1"/>
    <col min="16" max="16" width="7.85546875" style="114" customWidth="1"/>
    <col min="17" max="17" width="15.42578125" style="114" bestFit="1" customWidth="1"/>
    <col min="18" max="16384" width="9.140625" style="114"/>
  </cols>
  <sheetData>
    <row r="1" spans="1:28" ht="22.5" customHeight="1" thickBot="1">
      <c r="A1" s="22"/>
      <c r="B1" s="806" t="s">
        <v>414</v>
      </c>
      <c r="C1" s="806"/>
      <c r="D1" s="806"/>
      <c r="E1" s="806"/>
      <c r="F1" s="806"/>
      <c r="G1" s="806"/>
      <c r="H1" s="806"/>
      <c r="I1" s="806"/>
      <c r="J1" s="806"/>
      <c r="K1" s="806"/>
      <c r="L1" s="806"/>
      <c r="M1" s="806"/>
      <c r="N1" s="22"/>
      <c r="O1" s="22"/>
      <c r="P1" s="137"/>
      <c r="Q1" s="60" t="s">
        <v>13</v>
      </c>
      <c r="R1" s="22"/>
      <c r="S1" s="22"/>
    </row>
    <row r="2" spans="1:28" ht="28.5" customHeight="1">
      <c r="A2" s="22"/>
      <c r="B2" s="807" t="s">
        <v>505</v>
      </c>
      <c r="C2" s="807"/>
      <c r="D2" s="807"/>
      <c r="E2" s="807"/>
      <c r="F2" s="807"/>
      <c r="G2" s="807"/>
      <c r="H2" s="807"/>
      <c r="I2" s="807"/>
      <c r="J2" s="807"/>
      <c r="K2" s="807"/>
      <c r="L2" s="807"/>
      <c r="M2" s="807"/>
      <c r="N2" s="22"/>
      <c r="P2" s="137"/>
      <c r="R2" s="22"/>
      <c r="S2" s="22"/>
    </row>
    <row r="3" spans="1:28" ht="8.4499999999999993" customHeight="1">
      <c r="A3" s="22"/>
      <c r="B3" s="115"/>
      <c r="C3" s="115"/>
      <c r="D3" s="115"/>
      <c r="E3" s="115"/>
      <c r="F3" s="115"/>
      <c r="G3" s="115"/>
      <c r="H3" s="22"/>
      <c r="I3" s="22"/>
      <c r="J3" s="22"/>
      <c r="K3" s="22"/>
      <c r="L3" s="22"/>
      <c r="M3" s="22"/>
      <c r="N3" s="22"/>
      <c r="O3" s="22"/>
      <c r="P3" s="137"/>
      <c r="Q3" s="22"/>
      <c r="R3" s="22"/>
      <c r="S3" s="22"/>
    </row>
    <row r="4" spans="1:28" ht="25.5" customHeight="1">
      <c r="A4" s="22"/>
      <c r="B4" s="717" t="s">
        <v>63</v>
      </c>
      <c r="C4" s="715">
        <v>2025</v>
      </c>
      <c r="D4" s="716">
        <v>2024</v>
      </c>
      <c r="E4" s="716">
        <v>2023</v>
      </c>
      <c r="F4" s="716">
        <v>2022</v>
      </c>
      <c r="G4" s="716">
        <v>2021</v>
      </c>
      <c r="I4" s="808" t="s">
        <v>64</v>
      </c>
      <c r="J4" s="808"/>
      <c r="K4" s="808"/>
      <c r="L4" s="808"/>
      <c r="M4" s="808"/>
      <c r="N4" s="808"/>
      <c r="O4" s="117"/>
      <c r="P4" s="117"/>
      <c r="Q4" s="22"/>
      <c r="R4" s="22"/>
      <c r="S4" s="22"/>
    </row>
    <row r="5" spans="1:28" ht="14.1" customHeight="1">
      <c r="A5" s="118"/>
      <c r="B5" s="119" t="s">
        <v>16</v>
      </c>
      <c r="C5" s="130">
        <v>7219</v>
      </c>
      <c r="D5" s="121">
        <v>6670</v>
      </c>
      <c r="E5" s="121">
        <v>7140</v>
      </c>
      <c r="F5" s="121">
        <v>8798</v>
      </c>
      <c r="G5" s="121">
        <v>3885</v>
      </c>
      <c r="H5" s="117"/>
      <c r="I5" s="117"/>
      <c r="J5" s="117"/>
      <c r="K5" s="117"/>
      <c r="L5" s="117"/>
      <c r="M5" s="117"/>
      <c r="N5" s="117"/>
      <c r="O5" s="22"/>
      <c r="P5" s="117"/>
      <c r="Q5" s="22"/>
      <c r="R5" s="122"/>
      <c r="S5" s="122"/>
      <c r="T5" s="122"/>
      <c r="U5" s="122"/>
      <c r="V5" s="122"/>
      <c r="W5" s="122"/>
      <c r="X5" s="122"/>
      <c r="Y5" s="122"/>
      <c r="Z5" s="122"/>
      <c r="AA5" s="122"/>
      <c r="AB5" s="122"/>
    </row>
    <row r="6" spans="1:28" ht="14.1" customHeight="1">
      <c r="A6" s="123"/>
      <c r="B6" s="119" t="s">
        <v>65</v>
      </c>
      <c r="C6" s="130">
        <v>464</v>
      </c>
      <c r="D6" s="124">
        <v>462</v>
      </c>
      <c r="E6" s="124">
        <v>299</v>
      </c>
      <c r="F6" s="124">
        <v>125</v>
      </c>
      <c r="G6" s="124">
        <v>214</v>
      </c>
      <c r="H6" s="22"/>
      <c r="I6" s="637"/>
      <c r="J6" s="559" t="s">
        <v>441</v>
      </c>
      <c r="K6" s="759" t="s">
        <v>39</v>
      </c>
      <c r="L6" s="759"/>
      <c r="M6" s="759" t="s">
        <v>40</v>
      </c>
      <c r="N6" s="760"/>
      <c r="P6" s="117"/>
      <c r="Q6" s="22"/>
      <c r="R6" s="22"/>
      <c r="S6" s="22"/>
    </row>
    <row r="7" spans="1:28" ht="14.1" customHeight="1">
      <c r="A7" s="123"/>
      <c r="B7" s="417" t="s">
        <v>84</v>
      </c>
      <c r="C7" s="146">
        <v>460</v>
      </c>
      <c r="D7" s="423">
        <v>460</v>
      </c>
      <c r="E7" s="423">
        <v>297</v>
      </c>
      <c r="F7" s="423">
        <v>124</v>
      </c>
      <c r="G7" s="423">
        <v>215</v>
      </c>
      <c r="H7" s="22"/>
      <c r="I7" s="107" t="s">
        <v>442</v>
      </c>
      <c r="J7" s="627">
        <f>K7+M7</f>
        <v>3597</v>
      </c>
      <c r="K7" s="761">
        <f>+K8+K9</f>
        <v>2086</v>
      </c>
      <c r="L7" s="761"/>
      <c r="M7" s="761">
        <f>+M8+M9</f>
        <v>1511</v>
      </c>
      <c r="N7" s="762"/>
      <c r="O7" s="117"/>
      <c r="P7" s="117"/>
      <c r="Q7" s="22"/>
      <c r="R7" s="22"/>
      <c r="S7" s="22"/>
    </row>
    <row r="8" spans="1:28" ht="14.1" customHeight="1">
      <c r="A8" s="123"/>
      <c r="B8" s="413" t="s">
        <v>85</v>
      </c>
      <c r="C8" s="424">
        <v>387</v>
      </c>
      <c r="D8" s="415">
        <v>384</v>
      </c>
      <c r="E8" s="415">
        <v>265</v>
      </c>
      <c r="F8" s="415"/>
      <c r="G8" s="415"/>
      <c r="H8" s="117"/>
      <c r="I8" s="108" t="s">
        <v>83</v>
      </c>
      <c r="J8" s="629">
        <f t="shared" ref="J8:J9" si="0">K8+M8</f>
        <v>2910</v>
      </c>
      <c r="K8" s="763">
        <v>1592</v>
      </c>
      <c r="L8" s="763"/>
      <c r="M8" s="763">
        <v>1318</v>
      </c>
      <c r="N8" s="764"/>
      <c r="O8" s="117"/>
      <c r="P8" s="117"/>
      <c r="Q8" s="22"/>
      <c r="R8" s="22"/>
      <c r="S8" s="22"/>
    </row>
    <row r="9" spans="1:28" ht="14.1" customHeight="1">
      <c r="A9" s="123"/>
      <c r="B9" s="413" t="s">
        <v>86</v>
      </c>
      <c r="C9" s="424">
        <v>333</v>
      </c>
      <c r="D9" s="415">
        <v>332</v>
      </c>
      <c r="E9" s="415">
        <v>257</v>
      </c>
      <c r="F9" s="415"/>
      <c r="G9" s="415"/>
      <c r="H9" s="117"/>
      <c r="I9" s="108" t="s">
        <v>440</v>
      </c>
      <c r="J9" s="628">
        <f t="shared" si="0"/>
        <v>687</v>
      </c>
      <c r="K9" s="745">
        <f>81+413</f>
        <v>494</v>
      </c>
      <c r="L9" s="745"/>
      <c r="M9" s="745">
        <f>158+35</f>
        <v>193</v>
      </c>
      <c r="N9" s="746"/>
      <c r="O9" s="117"/>
      <c r="P9" s="117"/>
      <c r="Q9" s="22"/>
      <c r="R9" s="22"/>
      <c r="S9" s="22"/>
    </row>
    <row r="10" spans="1:28" ht="14.1" customHeight="1">
      <c r="A10" s="123"/>
      <c r="B10" s="413" t="s">
        <v>89</v>
      </c>
      <c r="C10" s="424">
        <v>-260</v>
      </c>
      <c r="D10" s="415">
        <v>-256</v>
      </c>
      <c r="E10" s="415">
        <v>-226</v>
      </c>
      <c r="F10" s="415"/>
      <c r="G10" s="415"/>
      <c r="H10" s="117"/>
      <c r="I10" s="107" t="s">
        <v>443</v>
      </c>
      <c r="J10" s="625"/>
      <c r="K10" s="622">
        <f>+K11+K12+K13</f>
        <v>27545</v>
      </c>
      <c r="L10" s="620" t="s">
        <v>87</v>
      </c>
      <c r="M10" s="621">
        <f>+M11+M12</f>
        <v>2829</v>
      </c>
      <c r="N10" s="139" t="s">
        <v>88</v>
      </c>
      <c r="O10" s="117"/>
      <c r="P10" s="117"/>
      <c r="Q10" s="22"/>
      <c r="R10" s="22"/>
      <c r="S10" s="22"/>
    </row>
    <row r="11" spans="1:28" ht="14.1" customHeight="1">
      <c r="A11" s="123"/>
      <c r="B11" s="417" t="s">
        <v>90</v>
      </c>
      <c r="C11" s="146">
        <v>4</v>
      </c>
      <c r="D11" s="423">
        <v>2</v>
      </c>
      <c r="E11" s="423">
        <v>2</v>
      </c>
      <c r="F11" s="423">
        <v>1</v>
      </c>
      <c r="G11" s="423">
        <v>-1</v>
      </c>
      <c r="H11" s="117"/>
      <c r="I11" s="108" t="s">
        <v>83</v>
      </c>
      <c r="J11" s="626"/>
      <c r="K11" s="623">
        <v>26209</v>
      </c>
      <c r="L11" s="624" t="s">
        <v>87</v>
      </c>
      <c r="M11" s="635">
        <v>2718</v>
      </c>
      <c r="N11" s="140" t="s">
        <v>88</v>
      </c>
      <c r="O11" s="117"/>
      <c r="P11" s="117"/>
      <c r="Q11" s="22"/>
      <c r="R11" s="22"/>
      <c r="S11" s="22"/>
    </row>
    <row r="12" spans="1:28" ht="14.1" customHeight="1">
      <c r="A12" s="123"/>
      <c r="B12" s="417"/>
      <c r="C12" s="146"/>
      <c r="D12" s="423"/>
      <c r="E12" s="423"/>
      <c r="F12" s="423"/>
      <c r="G12" s="423"/>
      <c r="H12" s="117"/>
      <c r="I12" s="630" t="s">
        <v>440</v>
      </c>
      <c r="J12" s="631"/>
      <c r="K12" s="632">
        <f>155+1181</f>
        <v>1336</v>
      </c>
      <c r="L12" s="633" t="s">
        <v>87</v>
      </c>
      <c r="M12" s="636">
        <f>96+15</f>
        <v>111</v>
      </c>
      <c r="N12" s="634" t="s">
        <v>88</v>
      </c>
      <c r="O12" s="117"/>
      <c r="P12" s="117"/>
      <c r="Q12" s="22"/>
      <c r="R12" s="22"/>
      <c r="S12" s="22"/>
    </row>
    <row r="13" spans="1:28" ht="14.1" customHeight="1">
      <c r="A13" s="123"/>
      <c r="B13" s="413" t="s">
        <v>146</v>
      </c>
      <c r="C13" s="414">
        <v>-105</v>
      </c>
      <c r="D13" s="415">
        <v>-85</v>
      </c>
      <c r="E13" s="415">
        <v>-68</v>
      </c>
      <c r="F13" s="423"/>
      <c r="G13" s="423"/>
      <c r="H13" s="117"/>
      <c r="I13" s="800" t="s">
        <v>57</v>
      </c>
      <c r="J13" s="801"/>
      <c r="K13" s="801"/>
      <c r="L13" s="801"/>
      <c r="M13" s="801"/>
      <c r="N13" s="802"/>
      <c r="O13" s="117"/>
      <c r="P13" s="117"/>
      <c r="Q13" s="22"/>
      <c r="R13" s="22"/>
      <c r="S13" s="22"/>
    </row>
    <row r="14" spans="1:28" ht="14.1" customHeight="1">
      <c r="A14" s="123"/>
      <c r="B14" s="413" t="s">
        <v>147</v>
      </c>
      <c r="C14" s="414">
        <v>-69</v>
      </c>
      <c r="D14" s="415">
        <v>-69</v>
      </c>
      <c r="E14" s="415">
        <v>-64</v>
      </c>
      <c r="F14" s="423"/>
      <c r="G14" s="423"/>
      <c r="H14" s="22"/>
      <c r="I14" s="803"/>
      <c r="J14" s="804"/>
      <c r="K14" s="804"/>
      <c r="L14" s="804"/>
      <c r="M14" s="804"/>
      <c r="N14" s="805"/>
      <c r="O14" s="117"/>
      <c r="P14" s="117"/>
      <c r="Q14" s="22"/>
      <c r="R14" s="22"/>
      <c r="S14" s="22"/>
    </row>
    <row r="15" spans="1:28" ht="14.1" customHeight="1">
      <c r="A15" s="123"/>
      <c r="B15" s="413" t="s">
        <v>375</v>
      </c>
      <c r="C15" s="414">
        <v>0</v>
      </c>
      <c r="D15" s="415">
        <v>0</v>
      </c>
      <c r="E15" s="415">
        <v>0</v>
      </c>
      <c r="F15" s="423"/>
      <c r="G15" s="423"/>
      <c r="I15" s="22"/>
      <c r="J15" s="22"/>
      <c r="K15" s="22"/>
      <c r="L15" s="22"/>
      <c r="M15" s="22"/>
      <c r="N15" s="22"/>
      <c r="O15" s="117"/>
      <c r="P15" s="117"/>
      <c r="Q15" s="22"/>
      <c r="R15" s="22"/>
      <c r="S15" s="22"/>
    </row>
    <row r="16" spans="1:28" ht="14.1" customHeight="1">
      <c r="A16" s="123"/>
      <c r="B16" s="119" t="s">
        <v>19</v>
      </c>
      <c r="C16" s="130">
        <f>C6+C13+C14+C15</f>
        <v>290</v>
      </c>
      <c r="D16" s="125">
        <f>D6+D13+D14+D15</f>
        <v>308</v>
      </c>
      <c r="E16" s="125">
        <f>E6+E13+E14+E15</f>
        <v>167</v>
      </c>
      <c r="F16" s="125">
        <v>-15</v>
      </c>
      <c r="G16" s="125">
        <v>138</v>
      </c>
      <c r="H16" s="117"/>
      <c r="I16" s="22"/>
      <c r="J16" s="22"/>
      <c r="K16" s="22"/>
      <c r="L16" s="22"/>
      <c r="M16" s="22"/>
      <c r="N16" s="22"/>
      <c r="O16" s="117"/>
      <c r="P16" s="117"/>
      <c r="Q16" s="22"/>
      <c r="R16" s="22"/>
      <c r="S16" s="22"/>
    </row>
    <row r="17" spans="1:19" ht="14.1" customHeight="1">
      <c r="A17" s="123"/>
      <c r="B17" s="119" t="s">
        <v>68</v>
      </c>
      <c r="C17" s="130">
        <v>119</v>
      </c>
      <c r="D17" s="125">
        <v>115</v>
      </c>
      <c r="E17" s="125">
        <v>92</v>
      </c>
      <c r="F17" s="125">
        <v>71</v>
      </c>
      <c r="G17" s="125">
        <v>73</v>
      </c>
      <c r="H17" s="117"/>
      <c r="I17" s="22"/>
      <c r="J17" s="22"/>
      <c r="K17" s="22"/>
      <c r="L17" s="22"/>
      <c r="M17" s="22"/>
      <c r="N17" s="22"/>
      <c r="O17" s="22"/>
      <c r="P17" s="117"/>
      <c r="Q17" s="22"/>
      <c r="R17" s="22"/>
      <c r="S17" s="22"/>
    </row>
    <row r="18" spans="1:19" ht="14.1" customHeight="1">
      <c r="A18" s="143"/>
      <c r="B18" s="126" t="s">
        <v>69</v>
      </c>
      <c r="C18" s="130">
        <v>1140</v>
      </c>
      <c r="D18" s="121">
        <v>1101</v>
      </c>
      <c r="E18" s="121">
        <v>1034</v>
      </c>
      <c r="F18" s="125">
        <v>973</v>
      </c>
      <c r="G18" s="125">
        <v>907</v>
      </c>
      <c r="H18" s="117"/>
      <c r="I18" s="22"/>
      <c r="J18" s="22"/>
      <c r="K18" s="22"/>
      <c r="L18" s="22"/>
      <c r="M18" s="22"/>
      <c r="N18" s="22"/>
      <c r="O18" s="22"/>
      <c r="P18" s="117"/>
      <c r="Q18" s="22"/>
      <c r="R18" s="22"/>
      <c r="S18" s="22"/>
    </row>
    <row r="19" spans="1:19">
      <c r="A19" s="117"/>
      <c r="B19" s="126" t="s">
        <v>70</v>
      </c>
      <c r="C19" s="130">
        <v>76</v>
      </c>
      <c r="D19" s="125">
        <v>73</v>
      </c>
      <c r="E19" s="125">
        <v>64</v>
      </c>
      <c r="F19" s="125">
        <v>58</v>
      </c>
      <c r="G19" s="125">
        <v>53</v>
      </c>
      <c r="H19" s="117"/>
      <c r="I19" s="22"/>
      <c r="J19" s="22"/>
      <c r="K19" s="22"/>
      <c r="L19" s="22"/>
      <c r="M19" s="22"/>
      <c r="N19" s="22"/>
      <c r="O19" s="22"/>
      <c r="P19" s="117"/>
      <c r="Q19" s="22"/>
      <c r="R19" s="22"/>
      <c r="S19" s="22"/>
    </row>
    <row r="20" spans="1:19" ht="15.75" thickBot="1">
      <c r="A20" s="117"/>
      <c r="B20" s="127" t="s">
        <v>71</v>
      </c>
      <c r="C20" s="172">
        <v>1041</v>
      </c>
      <c r="D20" s="129">
        <v>1054</v>
      </c>
      <c r="E20" s="129">
        <v>823</v>
      </c>
      <c r="F20" s="129">
        <v>849</v>
      </c>
      <c r="G20" s="129">
        <v>635</v>
      </c>
      <c r="H20" s="22"/>
      <c r="I20" s="22"/>
      <c r="J20" s="22"/>
      <c r="K20" s="22"/>
      <c r="L20" s="22"/>
      <c r="M20" s="22"/>
      <c r="N20" s="22"/>
      <c r="O20" s="22"/>
      <c r="P20" s="117"/>
      <c r="Q20" s="22"/>
      <c r="R20" s="22"/>
      <c r="S20" s="22"/>
    </row>
    <row r="21" spans="1:19" ht="15" customHeight="1">
      <c r="A21" s="144"/>
      <c r="B21" s="22"/>
      <c r="C21" s="22"/>
      <c r="D21" s="22"/>
      <c r="E21" s="22"/>
      <c r="F21" s="22"/>
      <c r="G21" s="22"/>
      <c r="H21" s="22"/>
      <c r="I21" s="22"/>
      <c r="J21" s="22"/>
      <c r="K21" s="22"/>
      <c r="L21" s="22"/>
      <c r="M21" s="22"/>
      <c r="N21" s="22"/>
      <c r="O21" s="22"/>
      <c r="P21" s="117"/>
      <c r="Q21" s="22"/>
      <c r="R21" s="22"/>
      <c r="S21" s="22"/>
    </row>
    <row r="22" spans="1:19" ht="24" customHeight="1">
      <c r="A22" s="144"/>
      <c r="B22" s="717" t="s">
        <v>91</v>
      </c>
      <c r="C22" s="715">
        <v>2025</v>
      </c>
      <c r="D22" s="716">
        <v>2024</v>
      </c>
      <c r="E22" s="716">
        <v>2023</v>
      </c>
      <c r="F22" s="716">
        <v>2022</v>
      </c>
      <c r="G22" s="716">
        <v>2021</v>
      </c>
      <c r="H22" s="117"/>
      <c r="I22" s="22"/>
      <c r="J22" s="22"/>
      <c r="K22" s="22"/>
      <c r="L22" s="22"/>
      <c r="M22" s="22"/>
      <c r="N22" s="22"/>
      <c r="O22" s="22"/>
      <c r="P22" s="117"/>
      <c r="Q22" s="117"/>
      <c r="R22" s="22"/>
      <c r="S22" s="22"/>
    </row>
    <row r="23" spans="1:19" ht="14.45" customHeight="1">
      <c r="A23" s="123"/>
      <c r="B23" s="426" t="s">
        <v>92</v>
      </c>
      <c r="C23" s="130">
        <f>+C24+C25+C27+C26</f>
        <v>27545</v>
      </c>
      <c r="D23" s="427">
        <f>+D24+D25+D27+D26</f>
        <v>24502</v>
      </c>
      <c r="E23" s="427">
        <f>+E24+E25+E27+E26</f>
        <v>22964</v>
      </c>
      <c r="F23" s="427">
        <f>+F24+F25+F27+F26</f>
        <v>20737</v>
      </c>
      <c r="G23" s="427">
        <f>+G24+G25+G27+G26</f>
        <v>18426</v>
      </c>
      <c r="H23" s="22"/>
      <c r="I23" s="22"/>
      <c r="J23" s="22"/>
      <c r="K23" s="22"/>
      <c r="L23" s="22"/>
      <c r="M23" s="22"/>
      <c r="N23" s="22"/>
      <c r="O23" s="22"/>
      <c r="P23" s="117"/>
      <c r="Q23" s="22"/>
      <c r="R23" s="22"/>
      <c r="S23" s="22"/>
    </row>
    <row r="24" spans="1:19" ht="14.1" customHeight="1">
      <c r="A24" s="123"/>
      <c r="B24" s="145" t="s">
        <v>83</v>
      </c>
      <c r="C24" s="146">
        <v>26209</v>
      </c>
      <c r="D24" s="147">
        <v>21166</v>
      </c>
      <c r="E24" s="147">
        <v>18543</v>
      </c>
      <c r="F24" s="147">
        <v>18423</v>
      </c>
      <c r="G24" s="147">
        <v>15968</v>
      </c>
      <c r="H24" s="22"/>
      <c r="I24" s="22"/>
      <c r="J24" s="22"/>
      <c r="K24" s="22"/>
      <c r="L24" s="22"/>
      <c r="M24" s="22"/>
      <c r="N24" s="22"/>
      <c r="O24" s="22"/>
      <c r="P24" s="117"/>
      <c r="Q24" s="22"/>
      <c r="R24" s="22"/>
      <c r="S24" s="22"/>
    </row>
    <row r="25" spans="1:19" ht="14.1" customHeight="1">
      <c r="A25" s="123"/>
      <c r="B25" s="145" t="s">
        <v>435</v>
      </c>
      <c r="C25" s="146">
        <v>155</v>
      </c>
      <c r="D25" s="147">
        <v>293</v>
      </c>
      <c r="E25" s="147">
        <v>517</v>
      </c>
      <c r="F25" s="147">
        <v>732</v>
      </c>
      <c r="G25" s="147">
        <v>983</v>
      </c>
      <c r="H25" s="22"/>
      <c r="I25" s="22"/>
      <c r="J25" s="22"/>
      <c r="K25" s="22"/>
      <c r="L25" s="22"/>
      <c r="M25" s="22"/>
      <c r="N25" s="22"/>
      <c r="O25" s="22"/>
      <c r="P25" s="117"/>
      <c r="Q25" s="22"/>
      <c r="R25" s="22"/>
      <c r="S25" s="22"/>
    </row>
    <row r="26" spans="1:19" ht="14.1" customHeight="1">
      <c r="A26" s="123"/>
      <c r="B26" s="145" t="s">
        <v>436</v>
      </c>
      <c r="C26" s="146">
        <v>1181</v>
      </c>
      <c r="D26" s="147">
        <v>1318</v>
      </c>
      <c r="E26" s="147">
        <v>1304</v>
      </c>
      <c r="F26" s="799">
        <v>1582</v>
      </c>
      <c r="G26" s="799">
        <v>1475</v>
      </c>
      <c r="H26" s="22"/>
      <c r="I26" s="22"/>
      <c r="J26" s="22"/>
      <c r="K26" s="22"/>
      <c r="L26" s="22"/>
      <c r="M26" s="22"/>
      <c r="N26" s="22"/>
      <c r="O26" s="22"/>
      <c r="P26" s="117"/>
      <c r="Q26" s="22"/>
      <c r="R26" s="22"/>
      <c r="S26" s="22"/>
    </row>
    <row r="27" spans="1:19" ht="14.1" customHeight="1">
      <c r="A27" s="123"/>
      <c r="B27" s="145" t="s">
        <v>437</v>
      </c>
      <c r="C27" s="146">
        <v>0</v>
      </c>
      <c r="D27" s="147">
        <v>1725</v>
      </c>
      <c r="E27" s="147">
        <v>2600</v>
      </c>
      <c r="F27" s="799"/>
      <c r="G27" s="799"/>
      <c r="H27" s="22"/>
      <c r="I27" s="22"/>
      <c r="J27" s="22"/>
      <c r="K27" s="22"/>
      <c r="L27" s="22"/>
      <c r="M27" s="22"/>
      <c r="N27" s="22"/>
      <c r="O27" s="22"/>
      <c r="P27" s="117"/>
      <c r="Q27" s="22"/>
      <c r="R27" s="22"/>
      <c r="S27" s="22"/>
    </row>
    <row r="28" spans="1:19" ht="14.1" customHeight="1">
      <c r="A28" s="123"/>
      <c r="B28" s="426" t="s">
        <v>93</v>
      </c>
      <c r="C28" s="130">
        <f>+C29+C30+C31</f>
        <v>2829</v>
      </c>
      <c r="D28" s="427">
        <f t="shared" ref="D28:G28" si="1">+D29+D30+D31</f>
        <v>3139</v>
      </c>
      <c r="E28" s="427">
        <f t="shared" si="1"/>
        <v>3032</v>
      </c>
      <c r="F28" s="427">
        <f t="shared" si="1"/>
        <v>2677</v>
      </c>
      <c r="G28" s="427">
        <f t="shared" si="1"/>
        <v>2711</v>
      </c>
      <c r="H28" s="22"/>
      <c r="I28" s="22"/>
      <c r="J28" s="22"/>
      <c r="K28" s="22"/>
      <c r="L28" s="22"/>
      <c r="M28" s="22"/>
      <c r="N28" s="22"/>
      <c r="O28" s="22"/>
      <c r="P28" s="117"/>
      <c r="Q28" s="22"/>
      <c r="R28" s="22"/>
      <c r="S28" s="22"/>
    </row>
    <row r="29" spans="1:19" ht="14.1" customHeight="1">
      <c r="A29" s="123"/>
      <c r="B29" s="145" t="s">
        <v>438</v>
      </c>
      <c r="C29" s="146">
        <v>2718</v>
      </c>
      <c r="D29" s="147">
        <v>3050</v>
      </c>
      <c r="E29" s="147">
        <v>2743</v>
      </c>
      <c r="F29" s="147">
        <v>2282</v>
      </c>
      <c r="G29" s="147">
        <v>2146</v>
      </c>
      <c r="H29" s="22"/>
      <c r="I29" s="22"/>
      <c r="J29" s="22"/>
      <c r="K29" s="22"/>
      <c r="L29" s="22"/>
      <c r="M29" s="22"/>
      <c r="N29" s="22"/>
      <c r="O29" s="22"/>
      <c r="P29" s="117"/>
      <c r="Q29" s="22"/>
      <c r="R29" s="22"/>
      <c r="S29" s="22"/>
    </row>
    <row r="30" spans="1:19" ht="14.1" customHeight="1">
      <c r="A30" s="123"/>
      <c r="B30" s="145" t="s">
        <v>435</v>
      </c>
      <c r="C30" s="146">
        <v>96</v>
      </c>
      <c r="D30" s="147">
        <v>89</v>
      </c>
      <c r="E30" s="147">
        <v>289</v>
      </c>
      <c r="F30" s="147">
        <v>395</v>
      </c>
      <c r="G30" s="147">
        <v>565</v>
      </c>
      <c r="H30" s="22"/>
      <c r="I30" s="22"/>
      <c r="J30" s="22"/>
      <c r="K30" s="22"/>
      <c r="L30" s="22"/>
      <c r="M30" s="22"/>
      <c r="N30" s="22"/>
      <c r="O30" s="22"/>
      <c r="P30" s="117"/>
      <c r="Q30" s="22"/>
      <c r="R30" s="22"/>
      <c r="S30" s="22"/>
    </row>
    <row r="31" spans="1:19" ht="14.1" customHeight="1">
      <c r="A31" s="123"/>
      <c r="B31" s="148" t="s">
        <v>439</v>
      </c>
      <c r="C31" s="619">
        <v>15</v>
      </c>
      <c r="D31" s="149"/>
      <c r="E31" s="149"/>
      <c r="F31" s="149"/>
      <c r="G31" s="149"/>
      <c r="H31" s="22"/>
      <c r="I31" s="22"/>
      <c r="J31" s="22"/>
      <c r="K31" s="22"/>
      <c r="L31" s="22"/>
      <c r="M31" s="22"/>
      <c r="N31" s="22"/>
      <c r="O31" s="22"/>
      <c r="P31" s="117"/>
      <c r="Q31" s="22"/>
      <c r="R31" s="22"/>
      <c r="S31" s="22"/>
    </row>
    <row r="32" spans="1:19" ht="14.1" customHeight="1">
      <c r="A32" s="123"/>
      <c r="B32" s="426" t="s">
        <v>94</v>
      </c>
      <c r="C32" s="130">
        <f t="shared" ref="C32:F32" si="2">SUM(C33:C35)</f>
        <v>2086</v>
      </c>
      <c r="D32" s="427">
        <f t="shared" si="2"/>
        <v>2095</v>
      </c>
      <c r="E32" s="427">
        <f t="shared" si="2"/>
        <v>1934</v>
      </c>
      <c r="F32" s="427">
        <f t="shared" si="2"/>
        <v>1491</v>
      </c>
      <c r="G32" s="427">
        <f t="shared" ref="G32" si="3">SUM(G33:G35)</f>
        <v>1368</v>
      </c>
      <c r="H32" s="22"/>
      <c r="I32" s="22"/>
      <c r="J32" s="22"/>
      <c r="K32" s="22"/>
      <c r="L32" s="22"/>
      <c r="M32" s="22"/>
      <c r="N32" s="22"/>
      <c r="O32" s="22"/>
      <c r="P32" s="117"/>
      <c r="Q32" s="22"/>
      <c r="R32" s="22"/>
      <c r="S32" s="22"/>
    </row>
    <row r="33" spans="1:19" ht="14.45" customHeight="1">
      <c r="A33" s="118"/>
      <c r="B33" s="145" t="s">
        <v>95</v>
      </c>
      <c r="C33" s="146">
        <v>1592</v>
      </c>
      <c r="D33" s="147">
        <v>1539</v>
      </c>
      <c r="E33" s="147">
        <v>1307</v>
      </c>
      <c r="F33" s="147">
        <v>1128</v>
      </c>
      <c r="G33" s="147">
        <v>923</v>
      </c>
      <c r="H33" s="22"/>
      <c r="I33" s="22"/>
      <c r="J33" s="22"/>
      <c r="K33" s="22"/>
      <c r="L33" s="22"/>
      <c r="M33" s="22"/>
      <c r="N33" s="22"/>
      <c r="O33" s="22"/>
      <c r="P33" s="117"/>
      <c r="Q33" s="22"/>
      <c r="R33" s="22"/>
      <c r="S33" s="22"/>
    </row>
    <row r="34" spans="1:19" ht="14.45" customHeight="1">
      <c r="A34" s="118"/>
      <c r="B34" s="145" t="s">
        <v>96</v>
      </c>
      <c r="C34" s="146">
        <v>81</v>
      </c>
      <c r="D34" s="147">
        <v>86</v>
      </c>
      <c r="E34" s="147">
        <v>249</v>
      </c>
      <c r="F34" s="147">
        <v>323</v>
      </c>
      <c r="G34" s="147">
        <v>382</v>
      </c>
      <c r="H34" s="22"/>
      <c r="I34" s="22"/>
      <c r="J34" s="22"/>
      <c r="K34" s="22"/>
      <c r="L34" s="22"/>
      <c r="M34" s="22"/>
      <c r="N34" s="22"/>
      <c r="O34" s="22"/>
      <c r="P34" s="117"/>
      <c r="Q34" s="22"/>
      <c r="R34" s="22"/>
      <c r="S34" s="22"/>
    </row>
    <row r="35" spans="1:19" ht="14.45" customHeight="1">
      <c r="A35" s="118"/>
      <c r="B35" s="145" t="s">
        <v>436</v>
      </c>
      <c r="C35" s="146">
        <v>413</v>
      </c>
      <c r="D35" s="147">
        <v>470</v>
      </c>
      <c r="E35" s="147">
        <v>378</v>
      </c>
      <c r="F35" s="147">
        <v>40</v>
      </c>
      <c r="G35" s="147">
        <v>63</v>
      </c>
      <c r="H35" s="22"/>
      <c r="I35" s="22"/>
      <c r="J35" s="22"/>
      <c r="K35" s="22"/>
      <c r="L35" s="22"/>
      <c r="M35" s="22"/>
      <c r="N35" s="22"/>
      <c r="O35" s="22"/>
      <c r="P35" s="117"/>
      <c r="Q35" s="22"/>
      <c r="R35" s="22"/>
      <c r="S35" s="22"/>
    </row>
    <row r="36" spans="1:19" ht="14.45" customHeight="1">
      <c r="A36" s="118"/>
      <c r="B36" s="426" t="s">
        <v>97</v>
      </c>
      <c r="C36" s="130">
        <f>C37+C38+C39</f>
        <v>1511</v>
      </c>
      <c r="D36" s="427">
        <f>+D37+D38</f>
        <v>1549</v>
      </c>
      <c r="E36" s="427">
        <v>1555</v>
      </c>
      <c r="F36" s="427">
        <f t="shared" ref="F36:G36" si="4">F37+F38</f>
        <v>1579</v>
      </c>
      <c r="G36" s="427">
        <f t="shared" si="4"/>
        <v>1567</v>
      </c>
      <c r="H36" s="22"/>
      <c r="I36" s="22"/>
      <c r="J36" s="22"/>
      <c r="K36" s="22"/>
      <c r="L36" s="22"/>
      <c r="M36" s="22"/>
      <c r="N36" s="22"/>
      <c r="O36" s="22"/>
      <c r="P36" s="117"/>
      <c r="Q36" s="22"/>
      <c r="R36" s="22"/>
      <c r="S36" s="22"/>
    </row>
    <row r="37" spans="1:19" ht="14.45" customHeight="1">
      <c r="A37" s="118"/>
      <c r="B37" s="145" t="s">
        <v>95</v>
      </c>
      <c r="C37" s="146">
        <v>1318</v>
      </c>
      <c r="D37" s="147">
        <v>1379</v>
      </c>
      <c r="E37" s="147">
        <v>1178</v>
      </c>
      <c r="F37" s="147">
        <v>1043</v>
      </c>
      <c r="G37" s="147">
        <v>929</v>
      </c>
      <c r="H37" s="22"/>
      <c r="I37" s="22"/>
      <c r="J37" s="22"/>
      <c r="K37" s="22"/>
      <c r="L37" s="22"/>
      <c r="M37" s="22"/>
      <c r="N37" s="22"/>
      <c r="O37" s="22"/>
      <c r="P37" s="117"/>
      <c r="Q37" s="22"/>
      <c r="R37" s="22"/>
      <c r="S37" s="22"/>
    </row>
    <row r="38" spans="1:19" ht="14.25" customHeight="1">
      <c r="A38" s="118"/>
      <c r="B38" s="145" t="s">
        <v>96</v>
      </c>
      <c r="C38" s="146">
        <v>158</v>
      </c>
      <c r="D38" s="147">
        <v>170</v>
      </c>
      <c r="E38" s="147">
        <v>377</v>
      </c>
      <c r="F38" s="147">
        <v>536</v>
      </c>
      <c r="G38" s="147">
        <v>638</v>
      </c>
      <c r="H38" s="22"/>
      <c r="I38" s="22"/>
      <c r="J38" s="22"/>
      <c r="K38" s="22"/>
      <c r="L38" s="22"/>
      <c r="M38" s="22"/>
      <c r="N38" s="22"/>
      <c r="O38" s="22"/>
      <c r="P38" s="117"/>
      <c r="Q38" s="22"/>
      <c r="R38" s="22"/>
      <c r="S38" s="22"/>
    </row>
    <row r="39" spans="1:19" ht="14.25" customHeight="1">
      <c r="A39" s="118"/>
      <c r="B39" s="148" t="s">
        <v>439</v>
      </c>
      <c r="C39" s="619">
        <v>35</v>
      </c>
      <c r="D39" s="149"/>
      <c r="E39" s="149"/>
      <c r="F39" s="149"/>
      <c r="G39" s="149"/>
      <c r="H39" s="22"/>
      <c r="I39" s="22"/>
      <c r="J39" s="22"/>
      <c r="K39" s="22"/>
      <c r="L39" s="22"/>
      <c r="M39" s="22"/>
      <c r="N39" s="22"/>
      <c r="O39" s="22"/>
      <c r="P39" s="117"/>
      <c r="Q39" s="22"/>
      <c r="R39" s="22"/>
      <c r="S39" s="22"/>
    </row>
    <row r="40" spans="1:19" ht="14.45" customHeight="1">
      <c r="A40" s="123"/>
      <c r="B40" s="22"/>
      <c r="C40" s="22"/>
      <c r="D40" s="22"/>
      <c r="E40" s="22"/>
      <c r="F40" s="22"/>
      <c r="G40" s="22"/>
      <c r="H40" s="22"/>
      <c r="I40" s="22"/>
      <c r="J40" s="22"/>
      <c r="K40" s="22"/>
      <c r="L40" s="22"/>
      <c r="M40" s="22"/>
      <c r="N40" s="22"/>
      <c r="O40" s="22"/>
      <c r="P40" s="117"/>
      <c r="Q40" s="22"/>
      <c r="R40" s="22"/>
      <c r="S40" s="22"/>
    </row>
    <row r="41" spans="1:19">
      <c r="B41" s="22"/>
      <c r="C41" s="22"/>
      <c r="D41" s="22"/>
      <c r="E41" s="22"/>
      <c r="F41" s="22"/>
      <c r="G41" s="22"/>
      <c r="H41" s="22"/>
      <c r="I41" s="22"/>
      <c r="J41" s="22"/>
      <c r="K41" s="22"/>
      <c r="L41" s="22"/>
      <c r="M41" s="22"/>
      <c r="N41" s="22"/>
      <c r="O41" s="22"/>
      <c r="P41" s="117"/>
      <c r="Q41" s="22"/>
      <c r="R41" s="22"/>
      <c r="S41" s="22"/>
    </row>
    <row r="42" spans="1:19" s="22" customFormat="1">
      <c r="P42" s="117"/>
    </row>
    <row r="43" spans="1:19" s="22" customFormat="1">
      <c r="G43" s="203"/>
    </row>
    <row r="44" spans="1:19" s="22" customFormat="1"/>
    <row r="45" spans="1:19" s="22" customFormat="1"/>
    <row r="46" spans="1:19" s="22" customFormat="1"/>
    <row r="47" spans="1:19" s="22" customFormat="1"/>
    <row r="48" spans="1:19" s="22" customFormat="1"/>
    <row r="49" spans="2:14" s="22" customFormat="1"/>
    <row r="50" spans="2:14" s="22" customFormat="1"/>
    <row r="51" spans="2:14" s="22" customFormat="1"/>
    <row r="52" spans="2:14" s="22" customFormat="1"/>
    <row r="53" spans="2:14" s="22" customFormat="1"/>
    <row r="54" spans="2:14" s="22" customFormat="1">
      <c r="I54" s="114"/>
      <c r="J54" s="114"/>
      <c r="K54" s="114"/>
      <c r="L54" s="114"/>
      <c r="M54" s="114"/>
      <c r="N54" s="114"/>
    </row>
    <row r="55" spans="2:14">
      <c r="B55" s="22"/>
      <c r="C55" s="22"/>
      <c r="D55" s="22"/>
      <c r="E55" s="22"/>
      <c r="F55" s="22"/>
      <c r="G55" s="22"/>
    </row>
    <row r="56" spans="2:14">
      <c r="B56" s="22"/>
      <c r="C56" s="22"/>
      <c r="D56" s="22"/>
      <c r="E56" s="22"/>
      <c r="F56" s="22"/>
      <c r="G56" s="22"/>
    </row>
    <row r="57" spans="2:14">
      <c r="B57" s="22"/>
      <c r="C57" s="22"/>
      <c r="D57" s="22"/>
      <c r="E57" s="22"/>
      <c r="F57" s="22"/>
      <c r="G57" s="22"/>
    </row>
    <row r="58" spans="2:14">
      <c r="B58" s="22"/>
      <c r="C58" s="22"/>
      <c r="D58" s="22"/>
      <c r="E58" s="22"/>
      <c r="F58" s="22"/>
      <c r="G58" s="22"/>
    </row>
  </sheetData>
  <mergeCells count="14">
    <mergeCell ref="B1:M1"/>
    <mergeCell ref="B2:M2"/>
    <mergeCell ref="I4:N4"/>
    <mergeCell ref="M6:N6"/>
    <mergeCell ref="M7:N7"/>
    <mergeCell ref="F26:F27"/>
    <mergeCell ref="G26:G27"/>
    <mergeCell ref="I13:N14"/>
    <mergeCell ref="K6:L6"/>
    <mergeCell ref="K7:L7"/>
    <mergeCell ref="K8:L8"/>
    <mergeCell ref="K9:L9"/>
    <mergeCell ref="M8:N8"/>
    <mergeCell ref="M9:N9"/>
  </mergeCells>
  <phoneticPr fontId="3" type="noConversion"/>
  <hyperlinks>
    <hyperlink ref="Q1" location="Index!A1" display="Back to Index" xr:uid="{A65949D2-E1C0-4AEF-A640-8BD48F1B14EB}"/>
  </hyperlinks>
  <pageMargins left="0.7" right="0.7" top="0.75" bottom="0.75" header="0.3" footer="0.3"/>
  <pageSetup paperSize="9" orientation="portrait" r:id="rId1"/>
  <ignoredErrors>
    <ignoredError sqref="E3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A1:X96"/>
  <sheetViews>
    <sheetView zoomScaleNormal="100" workbookViewId="0"/>
  </sheetViews>
  <sheetFormatPr defaultColWidth="9.140625" defaultRowHeight="15" customHeight="1"/>
  <cols>
    <col min="1" max="1" width="2.5703125" style="114" customWidth="1"/>
    <col min="2" max="2" width="45.140625" style="114" customWidth="1"/>
    <col min="3" max="3" width="12.85546875" style="114" customWidth="1"/>
    <col min="4" max="7" width="9.140625" style="114" customWidth="1"/>
    <col min="8" max="8" width="2.5703125" style="114" customWidth="1"/>
    <col min="9" max="9" width="27.85546875" style="114" customWidth="1"/>
    <col min="10" max="10" width="12" style="114" customWidth="1"/>
    <col min="11" max="11" width="24.28515625" style="114" customWidth="1"/>
    <col min="12" max="12" width="13.28515625" style="114" customWidth="1"/>
    <col min="13" max="13" width="9.140625" style="114"/>
    <col min="14" max="14" width="21" style="22" customWidth="1"/>
    <col min="15" max="15" width="9.140625" style="22"/>
    <col min="16" max="16" width="12.5703125" style="22" bestFit="1" customWidth="1"/>
    <col min="17" max="24" width="9.140625" style="22"/>
    <col min="25" max="16384" width="9.140625" style="114"/>
  </cols>
  <sheetData>
    <row r="1" spans="1:24" ht="22.5" customHeight="1" thickBot="1">
      <c r="A1" s="22"/>
      <c r="B1" s="810" t="s">
        <v>496</v>
      </c>
      <c r="C1" s="810"/>
      <c r="D1" s="810"/>
      <c r="E1" s="810"/>
      <c r="F1" s="810"/>
      <c r="G1" s="810"/>
      <c r="H1" s="810"/>
      <c r="I1" s="810"/>
      <c r="J1" s="810"/>
      <c r="K1" s="810"/>
      <c r="L1" s="22"/>
      <c r="M1" s="113"/>
      <c r="N1" s="60" t="s">
        <v>13</v>
      </c>
    </row>
    <row r="2" spans="1:24" ht="8.4499999999999993" customHeight="1">
      <c r="A2" s="22"/>
      <c r="B2" s="115"/>
      <c r="C2" s="115"/>
      <c r="D2" s="115"/>
      <c r="E2" s="115"/>
      <c r="F2" s="115"/>
      <c r="G2" s="115"/>
      <c r="H2" s="116"/>
      <c r="I2" s="22"/>
      <c r="J2" s="22"/>
      <c r="K2" s="22"/>
      <c r="L2" s="22"/>
      <c r="M2" s="113"/>
    </row>
    <row r="3" spans="1:24" ht="89.25" customHeight="1">
      <c r="B3" s="811" t="s">
        <v>506</v>
      </c>
      <c r="C3" s="811"/>
      <c r="D3" s="811"/>
      <c r="E3" s="811"/>
      <c r="F3" s="811"/>
      <c r="G3" s="811"/>
      <c r="H3" s="811"/>
      <c r="I3" s="811"/>
      <c r="J3" s="811"/>
      <c r="K3" s="811"/>
      <c r="L3" s="22"/>
      <c r="M3" s="22"/>
    </row>
    <row r="4" spans="1:24" ht="15.75" customHeight="1" thickBot="1">
      <c r="B4" s="151"/>
      <c r="C4" s="151"/>
      <c r="D4" s="151"/>
      <c r="E4" s="151"/>
      <c r="F4" s="151"/>
      <c r="G4" s="151"/>
      <c r="H4" s="151"/>
      <c r="I4" s="151"/>
      <c r="J4" s="151"/>
      <c r="K4" s="151"/>
      <c r="L4" s="22"/>
      <c r="M4" s="22"/>
      <c r="N4" s="152"/>
    </row>
    <row r="5" spans="1:24" ht="24.75" customHeight="1">
      <c r="B5" s="720" t="s">
        <v>63</v>
      </c>
      <c r="C5" s="718">
        <v>2025</v>
      </c>
      <c r="D5" s="719">
        <v>2024</v>
      </c>
      <c r="E5" s="719">
        <v>2023</v>
      </c>
      <c r="F5" s="719">
        <v>2022</v>
      </c>
      <c r="G5" s="719">
        <v>2021</v>
      </c>
      <c r="H5" s="721"/>
      <c r="I5" s="812" t="s">
        <v>64</v>
      </c>
      <c r="J5" s="812"/>
      <c r="K5" s="812"/>
      <c r="L5" s="812"/>
      <c r="M5" s="22"/>
      <c r="T5" s="122"/>
      <c r="U5" s="122"/>
      <c r="V5" s="122"/>
      <c r="W5" s="122"/>
      <c r="X5" s="122"/>
    </row>
    <row r="6" spans="1:24" ht="14.1" customHeight="1">
      <c r="A6" s="123"/>
      <c r="B6" s="119" t="s">
        <v>16</v>
      </c>
      <c r="C6" s="120">
        <v>2271</v>
      </c>
      <c r="D6" s="125">
        <v>2149</v>
      </c>
      <c r="E6" s="125"/>
      <c r="F6" s="125"/>
      <c r="G6" s="125"/>
      <c r="H6" s="113"/>
      <c r="I6" s="22"/>
      <c r="J6" s="22"/>
      <c r="K6" s="22"/>
      <c r="L6" s="22"/>
      <c r="M6" s="22"/>
    </row>
    <row r="7" spans="1:24" ht="14.1" customHeight="1">
      <c r="A7" s="123"/>
      <c r="B7" s="119" t="s">
        <v>65</v>
      </c>
      <c r="C7" s="153">
        <f>C8+C9+C11+C10</f>
        <v>595</v>
      </c>
      <c r="D7" s="154">
        <f>D8+D9+D11+D10</f>
        <v>582</v>
      </c>
      <c r="E7" s="154">
        <f>E8+E9+E11+E10</f>
        <v>563</v>
      </c>
      <c r="F7" s="154">
        <f>F8+F9+F11+F10</f>
        <v>555</v>
      </c>
      <c r="G7" s="154">
        <f>G8+G9+G11+G10</f>
        <v>525</v>
      </c>
      <c r="H7" s="113"/>
      <c r="I7" s="788" t="s">
        <v>450</v>
      </c>
      <c r="J7" s="789"/>
      <c r="K7" s="786" t="s">
        <v>449</v>
      </c>
      <c r="L7" s="787"/>
      <c r="M7" s="22"/>
    </row>
    <row r="8" spans="1:24" ht="14.1" customHeight="1">
      <c r="A8" s="123"/>
      <c r="B8" s="155" t="s">
        <v>98</v>
      </c>
      <c r="C8" s="156">
        <v>53</v>
      </c>
      <c r="D8" s="157">
        <v>64</v>
      </c>
      <c r="E8" s="157">
        <v>64</v>
      </c>
      <c r="F8" s="157">
        <v>54</v>
      </c>
      <c r="G8" s="157">
        <v>72</v>
      </c>
      <c r="H8" s="113"/>
      <c r="I8" s="654" t="s">
        <v>41</v>
      </c>
      <c r="J8" s="690" t="s">
        <v>475</v>
      </c>
      <c r="K8" s="661" t="s">
        <v>453</v>
      </c>
      <c r="L8" s="612" t="s">
        <v>487</v>
      </c>
      <c r="M8" s="22"/>
    </row>
    <row r="9" spans="1:24" ht="14.1" customHeight="1">
      <c r="A9" s="123"/>
      <c r="B9" s="155" t="s">
        <v>467</v>
      </c>
      <c r="C9" s="156">
        <v>355</v>
      </c>
      <c r="D9" s="157">
        <v>345</v>
      </c>
      <c r="E9" s="157">
        <v>311</v>
      </c>
      <c r="F9" s="157">
        <v>305</v>
      </c>
      <c r="G9" s="157">
        <v>269</v>
      </c>
      <c r="H9" s="113"/>
      <c r="I9" s="654" t="s">
        <v>43</v>
      </c>
      <c r="J9" s="690">
        <v>11</v>
      </c>
      <c r="K9" s="661" t="s">
        <v>452</v>
      </c>
      <c r="L9" s="612" t="s">
        <v>488</v>
      </c>
      <c r="M9" s="22"/>
    </row>
    <row r="10" spans="1:24" ht="14.1" customHeight="1">
      <c r="A10" s="123"/>
      <c r="B10" s="155" t="s">
        <v>111</v>
      </c>
      <c r="C10" s="156">
        <v>106</v>
      </c>
      <c r="D10" s="157">
        <v>100</v>
      </c>
      <c r="E10" s="157">
        <v>121</v>
      </c>
      <c r="F10" s="157">
        <v>135</v>
      </c>
      <c r="G10" s="157">
        <v>108</v>
      </c>
      <c r="H10" s="113"/>
      <c r="I10" s="654" t="s">
        <v>451</v>
      </c>
      <c r="J10" s="690">
        <v>24</v>
      </c>
      <c r="K10" s="661" t="s">
        <v>61</v>
      </c>
      <c r="L10" s="612" t="s">
        <v>489</v>
      </c>
      <c r="M10" s="22"/>
    </row>
    <row r="11" spans="1:24" ht="14.1" customHeight="1">
      <c r="A11" s="123"/>
      <c r="B11" s="155" t="s">
        <v>110</v>
      </c>
      <c r="C11" s="156">
        <v>81</v>
      </c>
      <c r="D11" s="157">
        <v>73</v>
      </c>
      <c r="E11" s="157">
        <v>67</v>
      </c>
      <c r="F11" s="157">
        <v>61</v>
      </c>
      <c r="G11" s="157">
        <v>76</v>
      </c>
      <c r="H11" s="113"/>
      <c r="I11" s="654" t="s">
        <v>46</v>
      </c>
      <c r="J11" s="690">
        <v>34</v>
      </c>
      <c r="K11" s="661" t="s">
        <v>457</v>
      </c>
      <c r="L11" s="612" t="s">
        <v>501</v>
      </c>
      <c r="M11" s="22"/>
    </row>
    <row r="12" spans="1:24" ht="14.1" customHeight="1">
      <c r="A12" s="123"/>
      <c r="B12" s="413" t="s">
        <v>146</v>
      </c>
      <c r="C12" s="414">
        <v>-270</v>
      </c>
      <c r="D12" s="415">
        <v>-267</v>
      </c>
      <c r="E12" s="415"/>
      <c r="F12" s="157"/>
      <c r="G12" s="157"/>
      <c r="H12" s="113"/>
      <c r="I12" s="654" t="s">
        <v>48</v>
      </c>
      <c r="J12" s="112" t="s">
        <v>476</v>
      </c>
      <c r="K12" s="653" t="s">
        <v>48</v>
      </c>
      <c r="L12" s="707" t="s">
        <v>480</v>
      </c>
      <c r="M12" s="22"/>
    </row>
    <row r="13" spans="1:24" ht="14.1" customHeight="1">
      <c r="A13" s="123"/>
      <c r="B13" s="413" t="s">
        <v>147</v>
      </c>
      <c r="C13" s="414">
        <v>-1</v>
      </c>
      <c r="D13" s="415">
        <v>-15</v>
      </c>
      <c r="E13" s="415"/>
      <c r="F13" s="157"/>
      <c r="G13" s="157"/>
      <c r="H13" s="113"/>
      <c r="I13" s="654" t="s">
        <v>50</v>
      </c>
      <c r="J13" s="112" t="s">
        <v>477</v>
      </c>
      <c r="K13" s="653" t="s">
        <v>50</v>
      </c>
      <c r="L13" s="707" t="s">
        <v>479</v>
      </c>
      <c r="M13" s="22"/>
    </row>
    <row r="14" spans="1:24" ht="14.1" customHeight="1">
      <c r="A14" s="123"/>
      <c r="B14" s="413" t="s">
        <v>375</v>
      </c>
      <c r="C14" s="414">
        <v>-2</v>
      </c>
      <c r="D14" s="415">
        <v>-11</v>
      </c>
      <c r="E14" s="415"/>
      <c r="F14" s="157"/>
      <c r="G14" s="157"/>
      <c r="H14" s="113"/>
      <c r="I14" s="654" t="s">
        <v>51</v>
      </c>
      <c r="J14" s="112" t="s">
        <v>483</v>
      </c>
      <c r="K14" s="653"/>
      <c r="L14" s="707"/>
      <c r="M14" s="22"/>
    </row>
    <row r="15" spans="1:24" ht="14.45" customHeight="1">
      <c r="A15" s="123"/>
      <c r="B15" s="119" t="s">
        <v>19</v>
      </c>
      <c r="C15" s="554">
        <f>C7+C12+C13+C14</f>
        <v>322</v>
      </c>
      <c r="D15" s="125">
        <f>D7+D12+D13+D14</f>
        <v>289</v>
      </c>
      <c r="E15" s="125"/>
      <c r="F15" s="125"/>
      <c r="G15" s="125"/>
      <c r="H15" s="113"/>
      <c r="I15" s="654" t="s">
        <v>54</v>
      </c>
      <c r="J15" s="691" t="s">
        <v>482</v>
      </c>
      <c r="K15" s="743" t="s">
        <v>60</v>
      </c>
      <c r="L15" s="744"/>
      <c r="M15" s="22"/>
    </row>
    <row r="16" spans="1:24" ht="14.25" customHeight="1">
      <c r="A16" s="123"/>
      <c r="B16" s="119" t="s">
        <v>68</v>
      </c>
      <c r="C16" s="153">
        <f>C17+C18+C19</f>
        <v>516</v>
      </c>
      <c r="D16" s="154">
        <f>D17+D18+D19</f>
        <v>460</v>
      </c>
      <c r="E16" s="154">
        <f t="shared" ref="E16:G16" si="0">E17+E18+E19</f>
        <v>422</v>
      </c>
      <c r="F16" s="154">
        <f t="shared" si="0"/>
        <v>452</v>
      </c>
      <c r="G16" s="154">
        <f t="shared" si="0"/>
        <v>454</v>
      </c>
      <c r="H16" s="113"/>
      <c r="I16" s="654" t="s">
        <v>453</v>
      </c>
      <c r="J16" s="691" t="s">
        <v>478</v>
      </c>
      <c r="K16" s="653" t="s">
        <v>108</v>
      </c>
      <c r="L16" s="612">
        <v>565</v>
      </c>
      <c r="M16" s="22"/>
    </row>
    <row r="17" spans="1:13" ht="14.25" customHeight="1">
      <c r="A17" s="123"/>
      <c r="B17" s="155" t="s">
        <v>470</v>
      </c>
      <c r="C17" s="675">
        <v>268</v>
      </c>
      <c r="D17" s="672">
        <v>256</v>
      </c>
      <c r="E17" s="672">
        <v>214</v>
      </c>
      <c r="F17" s="672">
        <v>264</v>
      </c>
      <c r="G17" s="672">
        <v>273</v>
      </c>
      <c r="H17" s="113"/>
      <c r="I17" s="654" t="s">
        <v>454</v>
      </c>
      <c r="J17" s="691" t="s">
        <v>481</v>
      </c>
      <c r="K17" s="653" t="s">
        <v>456</v>
      </c>
      <c r="L17" s="613">
        <v>5670</v>
      </c>
      <c r="M17" s="22"/>
    </row>
    <row r="18" spans="1:13" ht="18.75" customHeight="1">
      <c r="A18" s="123"/>
      <c r="B18" s="181" t="s">
        <v>110</v>
      </c>
      <c r="C18" s="674">
        <v>112</v>
      </c>
      <c r="D18" s="673">
        <v>93</v>
      </c>
      <c r="E18" s="183">
        <v>101</v>
      </c>
      <c r="F18" s="183">
        <v>102</v>
      </c>
      <c r="G18" s="183">
        <v>95</v>
      </c>
      <c r="H18" s="113"/>
      <c r="I18" s="813" t="s">
        <v>495</v>
      </c>
      <c r="J18" s="814"/>
      <c r="K18" s="663" t="s">
        <v>455</v>
      </c>
      <c r="L18" s="689">
        <v>67</v>
      </c>
      <c r="M18" s="22"/>
    </row>
    <row r="19" spans="1:13" ht="14.25" customHeight="1">
      <c r="A19" s="123"/>
      <c r="B19" s="181" t="s">
        <v>111</v>
      </c>
      <c r="C19" s="674">
        <v>136</v>
      </c>
      <c r="D19" s="673">
        <v>111</v>
      </c>
      <c r="E19" s="183">
        <v>107</v>
      </c>
      <c r="F19" s="183">
        <v>86</v>
      </c>
      <c r="G19" s="183">
        <v>86</v>
      </c>
      <c r="H19" s="113"/>
      <c r="I19" s="815"/>
      <c r="J19" s="816"/>
      <c r="K19" s="705" t="s">
        <v>494</v>
      </c>
      <c r="L19" s="706">
        <v>0.9</v>
      </c>
      <c r="M19" s="22"/>
    </row>
    <row r="20" spans="1:13" ht="14.25" customHeight="1">
      <c r="A20" s="123"/>
      <c r="B20" s="126" t="s">
        <v>69</v>
      </c>
      <c r="C20" s="135">
        <v>7991</v>
      </c>
      <c r="D20" s="121">
        <v>7765</v>
      </c>
      <c r="E20" s="121"/>
      <c r="F20" s="121"/>
      <c r="G20" s="121"/>
      <c r="H20" s="113"/>
      <c r="I20" s="22"/>
      <c r="J20" s="22"/>
      <c r="K20" s="22"/>
      <c r="L20" s="22"/>
      <c r="M20" s="22"/>
    </row>
    <row r="21" spans="1:13" ht="19.5" customHeight="1">
      <c r="A21" s="123"/>
      <c r="B21" s="126" t="s">
        <v>70</v>
      </c>
      <c r="C21" s="202">
        <v>445</v>
      </c>
      <c r="D21" s="158">
        <v>432</v>
      </c>
      <c r="E21" s="158"/>
      <c r="F21" s="158"/>
      <c r="G21" s="158"/>
      <c r="H21" s="113"/>
      <c r="I21" s="358"/>
      <c r="J21" s="358"/>
      <c r="K21" s="358"/>
      <c r="L21" s="22"/>
      <c r="M21" s="22"/>
    </row>
    <row r="22" spans="1:13" ht="14.1" customHeight="1" thickBot="1">
      <c r="A22" s="123"/>
      <c r="B22" s="159" t="s">
        <v>71</v>
      </c>
      <c r="C22" s="136">
        <v>3925</v>
      </c>
      <c r="D22" s="173">
        <v>3507</v>
      </c>
      <c r="E22" s="173"/>
      <c r="F22" s="173"/>
      <c r="G22" s="173"/>
      <c r="H22" s="113"/>
      <c r="I22" s="22"/>
      <c r="J22" s="22"/>
      <c r="K22" s="22"/>
      <c r="L22" s="22"/>
      <c r="M22" s="22"/>
    </row>
    <row r="23" spans="1:13" ht="14.1" customHeight="1">
      <c r="A23" s="123"/>
      <c r="B23" s="22"/>
      <c r="C23" s="22"/>
      <c r="D23" s="22"/>
      <c r="E23" s="22"/>
      <c r="F23" s="22"/>
      <c r="G23" s="22"/>
      <c r="H23" s="113"/>
      <c r="I23" s="22"/>
      <c r="J23" s="22"/>
      <c r="K23" s="22"/>
      <c r="L23" s="22"/>
      <c r="M23" s="22"/>
    </row>
    <row r="24" spans="1:13" ht="14.1" customHeight="1" thickBot="1">
      <c r="A24" s="123"/>
      <c r="B24" s="22"/>
      <c r="C24" s="22"/>
      <c r="D24" s="22"/>
      <c r="E24" s="22"/>
      <c r="F24" s="22"/>
      <c r="G24" s="22"/>
      <c r="H24" s="113"/>
      <c r="I24" s="22"/>
      <c r="J24" s="22"/>
      <c r="K24" s="22"/>
      <c r="L24" s="22"/>
      <c r="M24" s="22"/>
    </row>
    <row r="25" spans="1:13" ht="21" customHeight="1">
      <c r="A25" s="123"/>
      <c r="B25" s="720" t="s">
        <v>91</v>
      </c>
      <c r="C25" s="718">
        <v>2025</v>
      </c>
      <c r="D25" s="719">
        <v>2024</v>
      </c>
      <c r="E25" s="719">
        <v>2023</v>
      </c>
      <c r="F25" s="719">
        <v>2022</v>
      </c>
      <c r="G25" s="719">
        <v>2021</v>
      </c>
      <c r="H25" s="113"/>
      <c r="I25" s="22"/>
      <c r="J25" s="22"/>
      <c r="K25" s="22"/>
      <c r="L25" s="22"/>
      <c r="M25" s="22"/>
    </row>
    <row r="26" spans="1:13" ht="8.25" customHeight="1">
      <c r="A26" s="22"/>
      <c r="B26" s="22"/>
      <c r="C26" s="668"/>
      <c r="D26" s="22"/>
      <c r="E26" s="22"/>
      <c r="F26" s="22"/>
      <c r="G26" s="22"/>
      <c r="H26" s="22"/>
      <c r="I26" s="22"/>
      <c r="J26" s="22"/>
      <c r="K26" s="22"/>
      <c r="L26" s="22"/>
      <c r="M26" s="22"/>
    </row>
    <row r="27" spans="1:13" ht="18.75">
      <c r="A27" s="123"/>
      <c r="B27" s="685" t="s">
        <v>469</v>
      </c>
      <c r="C27" s="677"/>
      <c r="D27" s="199"/>
      <c r="E27" s="199"/>
      <c r="F27" s="199"/>
      <c r="G27" s="199"/>
      <c r="H27" s="113"/>
      <c r="I27" s="113"/>
      <c r="J27" s="113"/>
      <c r="K27" s="22"/>
      <c r="L27" s="22"/>
      <c r="M27" s="22"/>
    </row>
    <row r="28" spans="1:13" ht="12" customHeight="1">
      <c r="A28" s="123"/>
      <c r="B28" s="162" t="s">
        <v>99</v>
      </c>
      <c r="C28" s="130">
        <v>1857</v>
      </c>
      <c r="D28" s="133">
        <v>1825</v>
      </c>
      <c r="E28" s="133">
        <v>1787</v>
      </c>
      <c r="F28" s="133">
        <v>1785</v>
      </c>
      <c r="G28" s="133">
        <v>1893</v>
      </c>
      <c r="H28" s="113"/>
      <c r="I28" s="113"/>
      <c r="J28" s="113"/>
      <c r="K28" s="22"/>
      <c r="L28" s="22"/>
      <c r="M28" s="22"/>
    </row>
    <row r="29" spans="1:13" ht="15.6" customHeight="1">
      <c r="A29" s="123"/>
      <c r="B29" s="684" t="s">
        <v>100</v>
      </c>
      <c r="C29" s="167">
        <v>3890</v>
      </c>
      <c r="D29" s="168">
        <v>3943</v>
      </c>
      <c r="E29" s="168">
        <v>3878</v>
      </c>
      <c r="F29" s="168">
        <v>3965</v>
      </c>
      <c r="G29" s="168">
        <v>4065</v>
      </c>
      <c r="H29" s="113"/>
      <c r="I29" s="22"/>
      <c r="J29" s="22"/>
      <c r="K29" s="22"/>
      <c r="L29" s="22"/>
      <c r="M29" s="22"/>
    </row>
    <row r="30" spans="1:13" ht="17.100000000000001" customHeight="1">
      <c r="A30" s="123"/>
      <c r="B30" s="676" t="s">
        <v>468</v>
      </c>
      <c r="C30" s="164">
        <f>+C31+C32+C33</f>
        <v>4763</v>
      </c>
      <c r="D30" s="165">
        <f>+D31+D32+D33</f>
        <v>4732</v>
      </c>
      <c r="E30" s="165">
        <f>+E31+E32+E33</f>
        <v>4565</v>
      </c>
      <c r="F30" s="165">
        <f>+F31+F32+F33</f>
        <v>4168.3999999999996</v>
      </c>
      <c r="G30" s="165"/>
      <c r="H30" s="113"/>
      <c r="I30" s="22"/>
      <c r="J30" s="22"/>
      <c r="K30" s="22"/>
      <c r="L30" s="22"/>
      <c r="M30" s="22"/>
    </row>
    <row r="31" spans="1:13" ht="18.75">
      <c r="A31" s="123"/>
      <c r="B31" s="166" t="s">
        <v>101</v>
      </c>
      <c r="C31" s="167">
        <v>1164</v>
      </c>
      <c r="D31" s="168">
        <v>1141</v>
      </c>
      <c r="E31" s="168">
        <v>1131</v>
      </c>
      <c r="F31" s="168">
        <v>1141.9000000000001</v>
      </c>
      <c r="G31" s="168"/>
      <c r="H31" s="113"/>
      <c r="I31" s="22"/>
      <c r="J31" s="22"/>
      <c r="K31" s="22"/>
      <c r="L31" s="22"/>
      <c r="M31" s="22"/>
    </row>
    <row r="32" spans="1:13" ht="18.75">
      <c r="A32" s="123"/>
      <c r="B32" s="166" t="s">
        <v>102</v>
      </c>
      <c r="C32" s="167">
        <v>2306</v>
      </c>
      <c r="D32" s="168">
        <v>2175</v>
      </c>
      <c r="E32" s="168">
        <v>2025</v>
      </c>
      <c r="F32" s="168">
        <v>1833</v>
      </c>
      <c r="G32" s="168"/>
      <c r="H32" s="113"/>
      <c r="I32" s="22"/>
      <c r="J32" s="22"/>
      <c r="K32" s="22"/>
      <c r="L32" s="22"/>
      <c r="M32" s="22"/>
    </row>
    <row r="33" spans="1:13" ht="14.1" customHeight="1">
      <c r="A33" s="123"/>
      <c r="B33" s="166" t="s">
        <v>103</v>
      </c>
      <c r="C33" s="167">
        <v>1293</v>
      </c>
      <c r="D33" s="168">
        <v>1416</v>
      </c>
      <c r="E33" s="168">
        <v>1409</v>
      </c>
      <c r="F33" s="168">
        <v>1193.5</v>
      </c>
      <c r="G33" s="168"/>
      <c r="H33" s="113"/>
      <c r="I33" s="22"/>
      <c r="J33" s="22"/>
      <c r="K33" s="22"/>
      <c r="L33" s="22"/>
      <c r="M33" s="22"/>
    </row>
    <row r="34" spans="1:13" ht="24">
      <c r="A34" s="123"/>
      <c r="B34" s="169" t="s">
        <v>104</v>
      </c>
      <c r="C34" s="170">
        <v>2193</v>
      </c>
      <c r="D34" s="171">
        <v>2106</v>
      </c>
      <c r="E34" s="171">
        <v>2071</v>
      </c>
      <c r="F34" s="171">
        <v>2121</v>
      </c>
      <c r="G34" s="171">
        <v>2082</v>
      </c>
      <c r="H34" s="113"/>
      <c r="I34" s="22"/>
      <c r="J34" s="22"/>
      <c r="K34" s="22"/>
      <c r="L34" s="22"/>
      <c r="M34" s="22"/>
    </row>
    <row r="35" spans="1:13" s="22" customFormat="1" ht="18.75">
      <c r="A35" s="118"/>
      <c r="B35" s="678" t="s">
        <v>105</v>
      </c>
      <c r="C35" s="130">
        <v>1703</v>
      </c>
      <c r="D35" s="133">
        <v>1661</v>
      </c>
      <c r="E35" s="133">
        <v>1544</v>
      </c>
      <c r="F35" s="133">
        <v>1487</v>
      </c>
      <c r="G35" s="133">
        <v>1640</v>
      </c>
    </row>
    <row r="36" spans="1:13" s="22" customFormat="1" ht="20.25" customHeight="1">
      <c r="B36" s="685" t="s">
        <v>120</v>
      </c>
      <c r="C36" s="679"/>
      <c r="D36" s="680"/>
      <c r="E36" s="680"/>
      <c r="F36" s="680"/>
      <c r="G36" s="680"/>
    </row>
    <row r="37" spans="1:13" s="22" customFormat="1" ht="14.1" customHeight="1">
      <c r="B37" s="163" t="s">
        <v>473</v>
      </c>
      <c r="C37" s="164">
        <f>SUM(C38:C40)</f>
        <v>3617</v>
      </c>
      <c r="D37" s="165">
        <f>SUM(D38:D40)</f>
        <v>3513</v>
      </c>
      <c r="E37" s="165">
        <f>SUM(E38:E40)</f>
        <v>3180</v>
      </c>
      <c r="F37" s="165">
        <f>SUM(F38:F40)</f>
        <v>3295</v>
      </c>
      <c r="G37" s="165">
        <f>SUM(G38:G40)</f>
        <v>3691</v>
      </c>
    </row>
    <row r="38" spans="1:13" s="22" customFormat="1" ht="14.1" customHeight="1">
      <c r="B38" s="166" t="s">
        <v>121</v>
      </c>
      <c r="C38" s="167">
        <v>1372</v>
      </c>
      <c r="D38" s="168">
        <v>1396</v>
      </c>
      <c r="E38" s="168">
        <v>1269</v>
      </c>
      <c r="F38" s="168">
        <v>1363</v>
      </c>
      <c r="G38" s="168">
        <v>1554</v>
      </c>
    </row>
    <row r="39" spans="1:13" s="22" customFormat="1" ht="14.1" customHeight="1">
      <c r="B39" s="166" t="s">
        <v>471</v>
      </c>
      <c r="C39" s="167">
        <v>1683</v>
      </c>
      <c r="D39" s="168">
        <v>1641</v>
      </c>
      <c r="E39" s="168">
        <v>1524</v>
      </c>
      <c r="F39" s="168">
        <v>1559</v>
      </c>
      <c r="G39" s="168">
        <v>1664</v>
      </c>
    </row>
    <row r="40" spans="1:13" s="22" customFormat="1" ht="14.45" customHeight="1">
      <c r="B40" s="166" t="s">
        <v>122</v>
      </c>
      <c r="C40" s="167">
        <v>562</v>
      </c>
      <c r="D40" s="168">
        <v>476</v>
      </c>
      <c r="E40" s="168">
        <v>387</v>
      </c>
      <c r="F40" s="168">
        <v>373</v>
      </c>
      <c r="G40" s="168">
        <v>473</v>
      </c>
    </row>
    <row r="41" spans="1:13" s="22" customFormat="1" ht="14.45" customHeight="1">
      <c r="B41" s="686" t="s">
        <v>123</v>
      </c>
      <c r="C41" s="687">
        <v>623</v>
      </c>
      <c r="D41" s="688">
        <v>579</v>
      </c>
      <c r="E41" s="688">
        <v>513</v>
      </c>
      <c r="F41" s="688">
        <v>479</v>
      </c>
      <c r="G41" s="688">
        <v>513</v>
      </c>
    </row>
    <row r="42" spans="1:13" s="22" customFormat="1" ht="14.45" customHeight="1">
      <c r="B42" s="163" t="s">
        <v>472</v>
      </c>
      <c r="C42" s="164">
        <f>C37-C41</f>
        <v>2994</v>
      </c>
      <c r="D42" s="165">
        <f>D37-D41</f>
        <v>2934</v>
      </c>
      <c r="E42" s="165">
        <f>E37-E41</f>
        <v>2667</v>
      </c>
      <c r="F42" s="165">
        <f>F37-F41</f>
        <v>2816</v>
      </c>
      <c r="G42" s="165">
        <f>G37-G41</f>
        <v>3178</v>
      </c>
    </row>
    <row r="43" spans="1:13" s="22" customFormat="1" ht="14.45" customHeight="1">
      <c r="B43" s="163" t="s">
        <v>474</v>
      </c>
      <c r="C43" s="164">
        <v>138</v>
      </c>
      <c r="D43" s="165">
        <v>144</v>
      </c>
      <c r="E43" s="165">
        <v>141</v>
      </c>
      <c r="F43" s="165">
        <v>78</v>
      </c>
      <c r="G43" s="165"/>
    </row>
    <row r="44" spans="1:13" s="22" customFormat="1" ht="14.45" customHeight="1">
      <c r="B44" s="681" t="s">
        <v>124</v>
      </c>
      <c r="C44" s="682">
        <v>622</v>
      </c>
      <c r="D44" s="683">
        <v>635</v>
      </c>
      <c r="E44" s="683">
        <v>595</v>
      </c>
      <c r="F44" s="683">
        <v>421</v>
      </c>
      <c r="G44" s="683">
        <v>297</v>
      </c>
    </row>
    <row r="45" spans="1:13" s="22" customFormat="1" ht="23.25" customHeight="1">
      <c r="B45" s="685" t="s">
        <v>486</v>
      </c>
      <c r="C45" s="677"/>
      <c r="D45" s="133"/>
      <c r="E45" s="133"/>
      <c r="F45" s="133"/>
      <c r="G45" s="133"/>
    </row>
    <row r="46" spans="1:13" s="22" customFormat="1" ht="14.45" customHeight="1">
      <c r="B46" s="169" t="s">
        <v>119</v>
      </c>
      <c r="C46" s="170">
        <v>67</v>
      </c>
      <c r="D46" s="171">
        <v>66</v>
      </c>
      <c r="E46" s="171">
        <v>68</v>
      </c>
      <c r="F46" s="171">
        <v>75</v>
      </c>
      <c r="G46" s="171">
        <v>76</v>
      </c>
    </row>
    <row r="47" spans="1:13" s="22" customFormat="1" ht="14.45" customHeight="1" thickBot="1">
      <c r="B47" s="681" t="s">
        <v>127</v>
      </c>
      <c r="C47" s="172">
        <v>565</v>
      </c>
      <c r="D47" s="683">
        <v>542</v>
      </c>
      <c r="E47" s="683">
        <v>477</v>
      </c>
      <c r="F47" s="683">
        <v>399</v>
      </c>
      <c r="G47" s="683">
        <v>411</v>
      </c>
    </row>
    <row r="48" spans="1:13" s="22" customFormat="1" ht="14.45" customHeight="1">
      <c r="B48" s="809" t="s">
        <v>128</v>
      </c>
      <c r="C48" s="809"/>
      <c r="D48" s="809"/>
      <c r="E48" s="809"/>
      <c r="F48" s="809"/>
      <c r="G48" s="809"/>
    </row>
    <row r="49" spans="2:6" s="22" customFormat="1" ht="14.45" customHeight="1">
      <c r="B49" s="200" t="s">
        <v>129</v>
      </c>
      <c r="C49" s="200"/>
      <c r="D49" s="200"/>
      <c r="E49" s="200"/>
      <c r="F49" s="200"/>
    </row>
    <row r="50" spans="2:6" s="22" customFormat="1" ht="14.45" customHeight="1"/>
    <row r="51" spans="2:6" s="22" customFormat="1" ht="15" customHeight="1"/>
    <row r="52" spans="2:6" s="22" customFormat="1" ht="15" customHeight="1"/>
    <row r="53" spans="2:6" s="22" customFormat="1" ht="15" customHeight="1"/>
    <row r="54" spans="2:6" s="22" customFormat="1" ht="15" customHeight="1"/>
    <row r="55" spans="2:6" s="22" customFormat="1" ht="15" customHeight="1"/>
    <row r="56" spans="2:6" s="22" customFormat="1" ht="15" customHeight="1"/>
    <row r="57" spans="2:6" s="22" customFormat="1" ht="15" customHeight="1"/>
    <row r="58" spans="2:6" s="22" customFormat="1" ht="15" customHeight="1"/>
    <row r="59" spans="2:6" s="22" customFormat="1" ht="15" customHeight="1"/>
    <row r="60" spans="2:6" s="22" customFormat="1" ht="15" customHeight="1"/>
    <row r="61" spans="2:6" s="22" customFormat="1" ht="15" customHeight="1"/>
    <row r="62" spans="2:6" s="22" customFormat="1" ht="15" customHeight="1"/>
    <row r="63" spans="2:6" s="22" customFormat="1" ht="15" customHeight="1"/>
    <row r="64" spans="2:6" s="22" customFormat="1" ht="15" customHeight="1"/>
    <row r="65" s="22" customFormat="1" ht="15" customHeight="1"/>
    <row r="66" s="22" customFormat="1" ht="15" customHeight="1"/>
    <row r="67" s="22" customFormat="1" ht="15" customHeight="1"/>
    <row r="68" s="22" customFormat="1" ht="15" customHeight="1"/>
    <row r="69" s="22" customFormat="1" ht="15" customHeight="1"/>
    <row r="70" s="22" customFormat="1" ht="15" customHeight="1"/>
    <row r="71" s="22" customFormat="1" ht="15" customHeight="1"/>
    <row r="72" s="22" customFormat="1" ht="15" customHeight="1"/>
    <row r="73" s="22" customFormat="1" ht="15" customHeight="1"/>
    <row r="74" s="22" customFormat="1" ht="15" customHeight="1"/>
    <row r="75" s="22" customFormat="1" ht="15" customHeight="1"/>
    <row r="76" s="22" customFormat="1" ht="15" customHeight="1"/>
    <row r="77" s="22" customFormat="1" ht="15" customHeight="1"/>
    <row r="78" s="22" customFormat="1" ht="15" customHeight="1"/>
    <row r="79" s="22" customFormat="1" ht="15" customHeight="1"/>
    <row r="80" s="22" customFormat="1" ht="15" customHeight="1"/>
    <row r="81" spans="2:11" s="22" customFormat="1" ht="15" customHeight="1"/>
    <row r="82" spans="2:11" s="22" customFormat="1" ht="15" customHeight="1"/>
    <row r="83" spans="2:11" s="22" customFormat="1" ht="15" customHeight="1"/>
    <row r="84" spans="2:11" s="22" customFormat="1" ht="15" customHeight="1"/>
    <row r="85" spans="2:11" s="22" customFormat="1" ht="15" customHeight="1"/>
    <row r="86" spans="2:11" s="22" customFormat="1" ht="15" customHeight="1"/>
    <row r="87" spans="2:11" s="22" customFormat="1" ht="15" customHeight="1"/>
    <row r="88" spans="2:11" s="22" customFormat="1" ht="15" customHeight="1"/>
    <row r="89" spans="2:11" s="22" customFormat="1" ht="15" customHeight="1">
      <c r="I89" s="114"/>
      <c r="J89" s="114"/>
      <c r="K89" s="114"/>
    </row>
    <row r="90" spans="2:11" s="22" customFormat="1" ht="15" customHeight="1">
      <c r="I90" s="114"/>
      <c r="J90" s="114"/>
      <c r="K90" s="114"/>
    </row>
    <row r="91" spans="2:11" s="22" customFormat="1" ht="15" customHeight="1">
      <c r="I91" s="114"/>
      <c r="J91" s="114"/>
      <c r="K91" s="114"/>
    </row>
    <row r="92" spans="2:11" s="22" customFormat="1" ht="15" customHeight="1">
      <c r="I92" s="114"/>
      <c r="J92" s="114"/>
      <c r="K92" s="114"/>
    </row>
    <row r="93" spans="2:11" s="22" customFormat="1" ht="15" customHeight="1">
      <c r="I93" s="114"/>
      <c r="J93" s="114"/>
      <c r="K93" s="114"/>
    </row>
    <row r="94" spans="2:11" s="22" customFormat="1" ht="15" customHeight="1">
      <c r="I94" s="114"/>
      <c r="J94" s="114"/>
      <c r="K94" s="114"/>
    </row>
    <row r="95" spans="2:11" ht="15" customHeight="1">
      <c r="B95" s="22"/>
      <c r="C95" s="22"/>
      <c r="D95" s="22"/>
      <c r="E95" s="22"/>
      <c r="F95" s="22"/>
      <c r="G95" s="22"/>
    </row>
    <row r="96" spans="2:11" ht="15" customHeight="1">
      <c r="B96" s="22"/>
      <c r="C96" s="22"/>
      <c r="D96" s="22"/>
      <c r="E96" s="22"/>
      <c r="F96" s="22"/>
      <c r="G96" s="22"/>
    </row>
  </sheetData>
  <mergeCells count="8">
    <mergeCell ref="B48:G48"/>
    <mergeCell ref="B1:K1"/>
    <mergeCell ref="B3:K3"/>
    <mergeCell ref="I7:J7"/>
    <mergeCell ref="K7:L7"/>
    <mergeCell ref="K15:L15"/>
    <mergeCell ref="I5:L5"/>
    <mergeCell ref="I18:J19"/>
  </mergeCells>
  <hyperlinks>
    <hyperlink ref="N1" location="Index!A1" display="Back to Index" xr:uid="{9630F9C7-9AFE-41B2-B80F-600A87E8A12E}"/>
  </hyperlinks>
  <pageMargins left="0.7" right="0.7" top="0.75" bottom="0.75" header="0.3" footer="0.3"/>
  <pageSetup paperSize="9" orientation="portrait" r:id="rId1"/>
  <ignoredErrors>
    <ignoredError sqref="C37:G3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A1:AH87"/>
  <sheetViews>
    <sheetView zoomScaleNormal="100" workbookViewId="0"/>
  </sheetViews>
  <sheetFormatPr defaultColWidth="9.140625" defaultRowHeight="15" customHeight="1"/>
  <cols>
    <col min="1" max="1" width="2.5703125" style="114" customWidth="1"/>
    <col min="2" max="2" width="42.28515625" style="114" customWidth="1"/>
    <col min="3" max="3" width="10.140625" style="114" customWidth="1"/>
    <col min="4" max="7" width="9.140625" style="114" customWidth="1"/>
    <col min="8" max="8" width="3.42578125" style="114" customWidth="1"/>
    <col min="9" max="9" width="25.7109375" style="114" customWidth="1"/>
    <col min="10" max="14" width="7.7109375" style="114" bestFit="1" customWidth="1"/>
    <col min="15" max="15" width="17.28515625" style="114" customWidth="1"/>
    <col min="16" max="16" width="4.5703125" style="114" customWidth="1"/>
    <col min="17" max="17" width="18" style="114" customWidth="1"/>
    <col min="18" max="18" width="10.85546875" style="114" bestFit="1" customWidth="1"/>
    <col min="19" max="19" width="9.85546875" style="114" bestFit="1" customWidth="1"/>
    <col min="20" max="20" width="15" style="114" customWidth="1"/>
    <col min="21" max="21" width="20" style="114" bestFit="1" customWidth="1"/>
    <col min="22" max="22" width="20.42578125" style="114" bestFit="1" customWidth="1"/>
    <col min="23" max="16384" width="9.140625" style="114"/>
  </cols>
  <sheetData>
    <row r="1" spans="1:29" ht="22.5" customHeight="1" thickBot="1">
      <c r="A1" s="22"/>
      <c r="B1" s="817" t="s">
        <v>106</v>
      </c>
      <c r="C1" s="817"/>
      <c r="D1" s="817"/>
      <c r="E1" s="817"/>
      <c r="F1" s="817"/>
      <c r="G1" s="817"/>
      <c r="H1" s="817"/>
      <c r="I1" s="817"/>
      <c r="J1" s="817"/>
      <c r="K1" s="817"/>
      <c r="L1" s="817"/>
      <c r="M1" s="817"/>
      <c r="N1" s="817"/>
      <c r="O1" s="60" t="s">
        <v>13</v>
      </c>
      <c r="P1" s="137"/>
      <c r="Q1" s="137"/>
      <c r="R1" s="174"/>
      <c r="S1" s="174"/>
      <c r="T1" s="174"/>
      <c r="U1" s="174"/>
      <c r="V1" s="113"/>
      <c r="W1" s="113"/>
      <c r="X1" s="113"/>
      <c r="Y1" s="113"/>
      <c r="Z1" s="113"/>
      <c r="AA1" s="113"/>
      <c r="AB1" s="113"/>
      <c r="AC1" s="113"/>
    </row>
    <row r="2" spans="1:29" ht="8.4499999999999993" customHeight="1">
      <c r="A2" s="22"/>
      <c r="B2" s="115"/>
      <c r="C2" s="115"/>
      <c r="D2" s="115"/>
      <c r="E2" s="115"/>
      <c r="F2" s="115"/>
      <c r="G2" s="115"/>
      <c r="H2" s="116"/>
      <c r="I2" s="22"/>
      <c r="J2" s="22"/>
      <c r="K2" s="22"/>
      <c r="L2" s="22"/>
      <c r="M2" s="22"/>
      <c r="N2" s="22"/>
      <c r="O2" s="22"/>
      <c r="P2" s="137"/>
      <c r="Q2" s="137"/>
      <c r="R2" s="174"/>
      <c r="S2" s="174"/>
      <c r="T2" s="174"/>
      <c r="U2" s="174"/>
      <c r="V2" s="113"/>
      <c r="W2" s="113"/>
      <c r="X2" s="113"/>
      <c r="Y2" s="113"/>
      <c r="Z2" s="113"/>
      <c r="AA2" s="113"/>
      <c r="AB2" s="113"/>
      <c r="AC2" s="113"/>
    </row>
    <row r="3" spans="1:29" ht="74.25" customHeight="1">
      <c r="B3" s="818" t="s">
        <v>507</v>
      </c>
      <c r="C3" s="818"/>
      <c r="D3" s="818"/>
      <c r="E3" s="818"/>
      <c r="F3" s="818"/>
      <c r="G3" s="818"/>
      <c r="H3" s="818"/>
      <c r="I3" s="818"/>
      <c r="J3" s="818"/>
      <c r="K3" s="818"/>
      <c r="L3" s="818"/>
      <c r="M3" s="818"/>
      <c r="N3" s="818"/>
      <c r="O3" s="818"/>
      <c r="P3" s="176"/>
      <c r="Q3" s="137"/>
      <c r="R3" s="177"/>
      <c r="S3" s="177"/>
      <c r="T3" s="113"/>
      <c r="U3" s="174"/>
      <c r="V3" s="113"/>
      <c r="W3" s="113"/>
      <c r="X3" s="113"/>
      <c r="Y3" s="113"/>
      <c r="Z3" s="113"/>
      <c r="AA3" s="113"/>
      <c r="AB3" s="113"/>
      <c r="AC3" s="113"/>
    </row>
    <row r="4" spans="1:29" ht="12.75" customHeight="1">
      <c r="A4" s="175"/>
      <c r="B4" s="175"/>
      <c r="C4" s="175"/>
      <c r="D4" s="175"/>
      <c r="E4" s="175"/>
      <c r="F4" s="175"/>
      <c r="G4" s="175"/>
      <c r="H4" s="175"/>
      <c r="I4" s="175"/>
      <c r="J4" s="175"/>
      <c r="K4" s="175"/>
      <c r="L4" s="175"/>
      <c r="M4" s="176"/>
      <c r="N4" s="471"/>
      <c r="O4" s="176"/>
      <c r="P4" s="176"/>
      <c r="Q4" s="137"/>
      <c r="R4" s="177"/>
      <c r="S4" s="177"/>
      <c r="T4" s="113"/>
      <c r="U4" s="174"/>
      <c r="V4" s="113"/>
      <c r="W4" s="113"/>
      <c r="X4" s="113"/>
      <c r="Y4" s="113"/>
      <c r="Z4" s="113"/>
      <c r="AA4" s="113"/>
      <c r="AB4" s="113"/>
      <c r="AC4" s="113"/>
    </row>
    <row r="5" spans="1:29" ht="6.75" customHeight="1" thickBot="1">
      <c r="A5" s="175"/>
      <c r="B5" s="175"/>
      <c r="C5" s="175"/>
      <c r="D5" s="175"/>
      <c r="E5" s="175"/>
      <c r="F5" s="175"/>
      <c r="G5" s="175"/>
      <c r="H5" s="175"/>
      <c r="I5" s="175"/>
      <c r="J5" s="175"/>
      <c r="K5" s="175"/>
      <c r="L5" s="175"/>
      <c r="M5" s="175"/>
      <c r="N5" s="175"/>
      <c r="O5" s="176"/>
      <c r="P5" s="175"/>
      <c r="Q5" s="137"/>
      <c r="R5" s="178"/>
      <c r="S5" s="178"/>
      <c r="T5" s="113"/>
      <c r="U5" s="174"/>
      <c r="V5" s="113"/>
      <c r="W5" s="113"/>
      <c r="X5" s="113"/>
      <c r="Y5" s="113"/>
      <c r="Z5" s="113"/>
      <c r="AA5" s="113"/>
      <c r="AB5" s="113"/>
      <c r="AC5" s="113"/>
    </row>
    <row r="6" spans="1:29" ht="18.75">
      <c r="A6" s="123"/>
      <c r="B6" s="190" t="s">
        <v>63</v>
      </c>
      <c r="C6" s="665">
        <v>2025</v>
      </c>
      <c r="D6" s="666">
        <v>2024</v>
      </c>
      <c r="E6" s="666">
        <v>2023</v>
      </c>
      <c r="F6" s="666">
        <v>2022</v>
      </c>
      <c r="G6" s="666">
        <v>2021</v>
      </c>
      <c r="H6" s="175"/>
      <c r="I6" s="819" t="s">
        <v>64</v>
      </c>
      <c r="J6" s="819"/>
      <c r="K6" s="819"/>
      <c r="L6" s="819"/>
      <c r="M6" s="819"/>
      <c r="N6" s="819"/>
      <c r="O6" s="176"/>
      <c r="P6" s="100"/>
      <c r="Q6" s="137"/>
      <c r="R6" s="22"/>
      <c r="S6" s="22"/>
      <c r="T6" s="22"/>
      <c r="U6" s="22"/>
      <c r="V6" s="22"/>
      <c r="W6" s="22"/>
    </row>
    <row r="7" spans="1:29" ht="14.1" customHeight="1">
      <c r="A7" s="123"/>
      <c r="B7" s="179" t="s">
        <v>16</v>
      </c>
      <c r="C7" s="135">
        <v>1128</v>
      </c>
      <c r="D7" s="180">
        <v>852</v>
      </c>
      <c r="E7" s="180"/>
      <c r="F7" s="180"/>
      <c r="G7" s="180"/>
      <c r="H7" s="175"/>
      <c r="I7" s="22"/>
      <c r="J7" s="22"/>
      <c r="K7" s="22"/>
      <c r="L7" s="22"/>
      <c r="M7" s="22"/>
      <c r="N7" s="22"/>
      <c r="O7" s="176"/>
      <c r="P7" s="22"/>
      <c r="Q7" s="137"/>
      <c r="R7" s="22"/>
      <c r="S7" s="22"/>
      <c r="T7" s="22"/>
      <c r="U7" s="22"/>
      <c r="V7" s="22"/>
      <c r="W7" s="22"/>
    </row>
    <row r="8" spans="1:29" ht="14.1" customHeight="1">
      <c r="A8" s="123"/>
      <c r="B8" s="179" t="s">
        <v>65</v>
      </c>
      <c r="C8" s="135">
        <f>SUM(C9:C13)</f>
        <v>518</v>
      </c>
      <c r="D8" s="180">
        <f>SUM(D9:D13)</f>
        <v>379</v>
      </c>
      <c r="E8" s="180">
        <f>SUM(E9:E13)</f>
        <v>346</v>
      </c>
      <c r="F8" s="180">
        <f>SUM(F9:F13)</f>
        <v>316</v>
      </c>
      <c r="G8" s="180">
        <f>SUM(G9:G13)</f>
        <v>354</v>
      </c>
      <c r="H8" s="175"/>
      <c r="I8" s="647" t="s">
        <v>53</v>
      </c>
      <c r="J8" s="611" t="s">
        <v>441</v>
      </c>
      <c r="K8" s="741" t="s">
        <v>39</v>
      </c>
      <c r="L8" s="741"/>
      <c r="M8" s="741" t="s">
        <v>40</v>
      </c>
      <c r="N8" s="771"/>
      <c r="O8" s="176"/>
      <c r="P8" s="22"/>
      <c r="Q8" s="137"/>
      <c r="R8" s="22"/>
      <c r="S8" s="22"/>
      <c r="T8" s="22"/>
      <c r="U8" s="22"/>
      <c r="V8" s="22"/>
      <c r="W8" s="22"/>
    </row>
    <row r="9" spans="1:29" ht="14.1" customHeight="1">
      <c r="A9" s="123"/>
      <c r="B9" s="181" t="s">
        <v>107</v>
      </c>
      <c r="C9" s="182">
        <v>302</v>
      </c>
      <c r="D9" s="183">
        <v>165</v>
      </c>
      <c r="E9" s="183">
        <v>156</v>
      </c>
      <c r="F9" s="183">
        <v>137</v>
      </c>
      <c r="G9" s="183">
        <v>149</v>
      </c>
      <c r="H9" s="175"/>
      <c r="I9" s="662" t="s">
        <v>108</v>
      </c>
      <c r="J9" s="650">
        <f>K9+M9</f>
        <v>2972</v>
      </c>
      <c r="K9" s="742">
        <v>1651</v>
      </c>
      <c r="L9" s="742"/>
      <c r="M9" s="742">
        <v>1321</v>
      </c>
      <c r="N9" s="772"/>
      <c r="O9" s="176"/>
      <c r="P9" s="22"/>
      <c r="Q9" s="137"/>
      <c r="R9" s="22"/>
      <c r="S9" s="22"/>
      <c r="T9" s="22"/>
      <c r="U9" s="22"/>
      <c r="V9" s="22"/>
      <c r="W9" s="22"/>
    </row>
    <row r="10" spans="1:29" ht="14.1" customHeight="1">
      <c r="A10" s="123"/>
      <c r="B10" s="181" t="s">
        <v>109</v>
      </c>
      <c r="C10" s="182">
        <v>188</v>
      </c>
      <c r="D10" s="183">
        <v>181</v>
      </c>
      <c r="E10" s="183">
        <v>162</v>
      </c>
      <c r="F10" s="183">
        <v>145</v>
      </c>
      <c r="G10" s="183">
        <v>185</v>
      </c>
      <c r="H10" s="175"/>
      <c r="I10" s="648" t="s">
        <v>445</v>
      </c>
      <c r="J10" s="650">
        <f>K10+M10</f>
        <v>42205</v>
      </c>
      <c r="K10" s="742">
        <v>34079</v>
      </c>
      <c r="L10" s="742"/>
      <c r="M10" s="742">
        <v>8126</v>
      </c>
      <c r="N10" s="772"/>
      <c r="O10" s="176"/>
      <c r="P10" s="22"/>
      <c r="Q10" s="137"/>
      <c r="R10" s="22"/>
      <c r="S10" s="22"/>
      <c r="T10" s="22"/>
      <c r="U10" s="22"/>
      <c r="V10" s="22"/>
      <c r="W10" s="22"/>
    </row>
    <row r="11" spans="1:29" ht="14.1" customHeight="1">
      <c r="A11" s="123"/>
      <c r="B11" s="181" t="s">
        <v>112</v>
      </c>
      <c r="C11" s="182">
        <v>17</v>
      </c>
      <c r="D11" s="183">
        <v>23</v>
      </c>
      <c r="E11" s="183">
        <v>21</v>
      </c>
      <c r="F11" s="183">
        <v>26</v>
      </c>
      <c r="G11" s="183">
        <v>18</v>
      </c>
      <c r="H11" s="175"/>
      <c r="I11" s="648" t="s">
        <v>446</v>
      </c>
      <c r="J11" s="651">
        <f>K11+M11</f>
        <v>3.42</v>
      </c>
      <c r="K11" s="773">
        <v>2.09</v>
      </c>
      <c r="L11" s="773"/>
      <c r="M11" s="773">
        <v>1.33</v>
      </c>
      <c r="N11" s="774"/>
      <c r="O11" s="176"/>
      <c r="P11" s="22"/>
      <c r="Q11" s="137"/>
      <c r="R11" s="22"/>
      <c r="S11" s="22"/>
      <c r="T11" s="22"/>
      <c r="U11" s="22"/>
      <c r="V11" s="22"/>
      <c r="W11" s="22"/>
    </row>
    <row r="12" spans="1:29" ht="14.1" customHeight="1">
      <c r="A12" s="123"/>
      <c r="B12" s="181" t="s">
        <v>113</v>
      </c>
      <c r="C12" s="182">
        <v>13</v>
      </c>
      <c r="D12" s="183">
        <v>11</v>
      </c>
      <c r="E12" s="183">
        <v>9</v>
      </c>
      <c r="F12" s="183">
        <v>10</v>
      </c>
      <c r="G12" s="183">
        <v>2</v>
      </c>
      <c r="H12" s="175"/>
      <c r="I12" s="648" t="s">
        <v>462</v>
      </c>
      <c r="J12" s="99"/>
      <c r="K12" s="664">
        <v>19</v>
      </c>
      <c r="L12" s="645" t="s">
        <v>447</v>
      </c>
      <c r="M12" s="649">
        <v>2.2999999999999998</v>
      </c>
      <c r="N12" s="646" t="s">
        <v>448</v>
      </c>
      <c r="O12" s="176"/>
      <c r="P12" s="22"/>
      <c r="Q12" s="137"/>
      <c r="R12" s="22"/>
      <c r="S12" s="22"/>
      <c r="T12" s="22"/>
      <c r="U12" s="22"/>
      <c r="V12" s="22"/>
      <c r="W12" s="22"/>
    </row>
    <row r="13" spans="1:29" ht="14.1" customHeight="1">
      <c r="A13" s="123"/>
      <c r="B13" s="181" t="s">
        <v>114</v>
      </c>
      <c r="C13" s="182">
        <v>-2</v>
      </c>
      <c r="D13" s="183">
        <v>-1</v>
      </c>
      <c r="E13" s="183">
        <v>-2</v>
      </c>
      <c r="F13" s="183">
        <v>-2</v>
      </c>
      <c r="G13" s="183">
        <v>0</v>
      </c>
      <c r="H13" s="175"/>
      <c r="I13" s="765" t="s">
        <v>459</v>
      </c>
      <c r="J13" s="766"/>
      <c r="K13" s="766"/>
      <c r="L13" s="766"/>
      <c r="M13" s="766"/>
      <c r="N13" s="767"/>
      <c r="O13" s="22"/>
      <c r="P13" s="113"/>
      <c r="Q13" s="137"/>
      <c r="R13" s="22"/>
      <c r="S13" s="22"/>
      <c r="T13" s="22"/>
      <c r="U13" s="22"/>
      <c r="V13" s="22"/>
      <c r="W13" s="22"/>
    </row>
    <row r="14" spans="1:29" ht="14.1" customHeight="1">
      <c r="A14" s="123"/>
      <c r="B14" s="181"/>
      <c r="C14" s="182"/>
      <c r="D14" s="183"/>
      <c r="E14" s="183"/>
      <c r="F14" s="183"/>
      <c r="G14" s="183"/>
      <c r="H14" s="175"/>
      <c r="I14" s="768"/>
      <c r="J14" s="769"/>
      <c r="K14" s="769"/>
      <c r="L14" s="769"/>
      <c r="M14" s="769"/>
      <c r="N14" s="770"/>
      <c r="O14" s="22"/>
      <c r="P14" s="99"/>
      <c r="Q14" s="137"/>
      <c r="R14" s="22"/>
      <c r="S14" s="22"/>
      <c r="T14" s="22"/>
      <c r="U14" s="22"/>
      <c r="V14" s="22"/>
      <c r="W14" s="22"/>
    </row>
    <row r="15" spans="1:29" ht="14.45" customHeight="1">
      <c r="A15" s="123"/>
      <c r="B15" s="413" t="s">
        <v>146</v>
      </c>
      <c r="C15" s="414">
        <v>-242</v>
      </c>
      <c r="D15" s="183">
        <v>-201</v>
      </c>
      <c r="E15" s="183"/>
      <c r="F15" s="183"/>
      <c r="G15" s="183"/>
      <c r="H15" s="175"/>
      <c r="I15" s="22"/>
      <c r="J15" s="113"/>
      <c r="K15" s="22"/>
      <c r="L15" s="113"/>
      <c r="M15" s="22"/>
      <c r="N15" s="113"/>
      <c r="O15" s="22"/>
      <c r="P15" s="113"/>
      <c r="Q15" s="137"/>
      <c r="R15" s="22"/>
      <c r="S15" s="22"/>
      <c r="T15" s="22"/>
      <c r="U15" s="22"/>
      <c r="V15" s="22"/>
      <c r="W15" s="22"/>
    </row>
    <row r="16" spans="1:29" ht="15" customHeight="1" thickBot="1">
      <c r="A16" s="123"/>
      <c r="B16" s="413" t="s">
        <v>147</v>
      </c>
      <c r="C16" s="414">
        <v>1</v>
      </c>
      <c r="D16" s="183">
        <v>2</v>
      </c>
      <c r="E16" s="183"/>
      <c r="F16" s="183"/>
      <c r="G16" s="183"/>
      <c r="H16" s="175"/>
      <c r="I16" s="22"/>
      <c r="J16" s="22"/>
      <c r="K16" s="22"/>
      <c r="L16" s="22"/>
      <c r="M16" s="22"/>
      <c r="N16" s="22"/>
      <c r="O16" s="22"/>
      <c r="P16" s="22"/>
      <c r="Q16" s="137"/>
      <c r="R16" s="22"/>
      <c r="S16" s="22"/>
      <c r="T16" s="22"/>
      <c r="U16" s="22"/>
      <c r="V16" s="22"/>
      <c r="W16" s="22"/>
    </row>
    <row r="17" spans="1:34" ht="15" customHeight="1">
      <c r="A17" s="123"/>
      <c r="B17" s="413" t="s">
        <v>375</v>
      </c>
      <c r="C17" s="414">
        <v>-7</v>
      </c>
      <c r="D17" s="183">
        <v>-1</v>
      </c>
      <c r="E17" s="183"/>
      <c r="F17" s="183"/>
      <c r="G17" s="183"/>
      <c r="H17" s="175"/>
      <c r="I17" s="722" t="s">
        <v>91</v>
      </c>
      <c r="J17" s="723">
        <v>2025</v>
      </c>
      <c r="K17" s="724">
        <v>2024</v>
      </c>
      <c r="L17" s="724">
        <v>2023</v>
      </c>
      <c r="M17" s="724">
        <v>2022</v>
      </c>
      <c r="N17" s="724">
        <v>2021</v>
      </c>
      <c r="O17" s="122"/>
      <c r="P17" s="22"/>
      <c r="Q17" s="137"/>
      <c r="R17" s="122"/>
      <c r="S17" s="122"/>
      <c r="T17" s="122"/>
      <c r="U17" s="122"/>
      <c r="V17" s="122"/>
      <c r="W17" s="122"/>
      <c r="X17" s="122"/>
      <c r="Y17" s="122"/>
      <c r="Z17" s="122"/>
      <c r="AA17" s="122"/>
    </row>
    <row r="18" spans="1:34" ht="14.1" customHeight="1">
      <c r="A18" s="123"/>
      <c r="B18" s="179" t="s">
        <v>19</v>
      </c>
      <c r="C18" s="428">
        <f>C8+C15+C16+C17</f>
        <v>270</v>
      </c>
      <c r="D18" s="180">
        <f>D8+D15+D16+D17</f>
        <v>179</v>
      </c>
      <c r="E18" s="180"/>
      <c r="F18" s="180"/>
      <c r="G18" s="180"/>
      <c r="H18" s="175"/>
      <c r="I18" s="192" t="s">
        <v>460</v>
      </c>
      <c r="J18" s="146"/>
      <c r="K18" s="22"/>
      <c r="L18" s="22"/>
      <c r="M18" s="22"/>
      <c r="N18" s="22"/>
      <c r="O18" s="22"/>
      <c r="P18" s="22"/>
      <c r="Q18" s="137"/>
      <c r="R18" s="22"/>
      <c r="S18" s="22"/>
      <c r="T18" s="22"/>
      <c r="U18" s="22"/>
      <c r="V18" s="22"/>
      <c r="W18" s="22"/>
    </row>
    <row r="19" spans="1:34" ht="14.1" customHeight="1">
      <c r="A19" s="123"/>
      <c r="B19" s="179" t="s">
        <v>68</v>
      </c>
      <c r="C19" s="428">
        <f>SUM(C20:C24)</f>
        <v>535</v>
      </c>
      <c r="D19" s="180">
        <f>SUM(D20:D24)</f>
        <v>456</v>
      </c>
      <c r="E19" s="180">
        <f>SUM(E20:E24)</f>
        <v>423</v>
      </c>
      <c r="F19" s="180">
        <f>SUM(F20:F24)</f>
        <v>372</v>
      </c>
      <c r="G19" s="180">
        <f>SUM(G20:G24)</f>
        <v>335</v>
      </c>
      <c r="H19" s="175"/>
      <c r="I19" s="194" t="s">
        <v>117</v>
      </c>
      <c r="J19" s="146">
        <v>19006</v>
      </c>
      <c r="K19" s="195">
        <v>11030</v>
      </c>
      <c r="L19" s="195">
        <v>10882</v>
      </c>
      <c r="M19" s="195">
        <v>11238</v>
      </c>
      <c r="N19" s="195">
        <v>11423</v>
      </c>
      <c r="O19" s="22"/>
      <c r="P19" s="22"/>
      <c r="Q19" s="22"/>
      <c r="R19" s="22"/>
      <c r="S19" s="22"/>
      <c r="T19" s="22"/>
      <c r="U19" s="22"/>
      <c r="V19" s="22"/>
      <c r="W19" s="22"/>
    </row>
    <row r="20" spans="1:34" ht="14.1" customHeight="1">
      <c r="A20" s="123"/>
      <c r="B20" s="181" t="s">
        <v>115</v>
      </c>
      <c r="C20" s="182">
        <v>364</v>
      </c>
      <c r="D20" s="183">
        <v>274</v>
      </c>
      <c r="E20" s="183">
        <v>249</v>
      </c>
      <c r="F20" s="183">
        <v>203</v>
      </c>
      <c r="G20" s="183">
        <v>183</v>
      </c>
      <c r="H20" s="175"/>
      <c r="I20" s="194" t="s">
        <v>125</v>
      </c>
      <c r="J20" s="146">
        <v>1651</v>
      </c>
      <c r="K20" s="195">
        <v>1089</v>
      </c>
      <c r="L20" s="195">
        <v>953</v>
      </c>
      <c r="M20" s="195">
        <v>827</v>
      </c>
      <c r="N20" s="195">
        <v>753</v>
      </c>
      <c r="O20" s="22"/>
      <c r="P20" s="22"/>
      <c r="Q20" s="22"/>
      <c r="R20" s="22"/>
      <c r="S20" s="22"/>
      <c r="T20" s="22"/>
      <c r="U20" s="22"/>
      <c r="V20" s="22"/>
      <c r="W20" s="22"/>
    </row>
    <row r="21" spans="1:34" ht="14.1" customHeight="1">
      <c r="A21" s="123"/>
      <c r="B21" s="181" t="s">
        <v>116</v>
      </c>
      <c r="C21" s="182">
        <v>137</v>
      </c>
      <c r="D21" s="183">
        <v>141</v>
      </c>
      <c r="E21" s="183">
        <v>147</v>
      </c>
      <c r="F21" s="183">
        <v>133</v>
      </c>
      <c r="G21" s="183">
        <v>126</v>
      </c>
      <c r="H21" s="175"/>
      <c r="I21" s="198" t="s">
        <v>461</v>
      </c>
      <c r="J21" s="667"/>
      <c r="K21" s="199"/>
      <c r="L21" s="199"/>
      <c r="M21" s="199"/>
      <c r="N21" s="199"/>
      <c r="O21" s="22"/>
      <c r="P21" s="22"/>
      <c r="Q21" s="22"/>
      <c r="R21" s="22"/>
      <c r="S21" s="22"/>
      <c r="T21" s="22"/>
      <c r="U21" s="22"/>
      <c r="V21" s="22"/>
      <c r="W21" s="22"/>
    </row>
    <row r="22" spans="1:34" ht="14.1" customHeight="1">
      <c r="A22" s="123"/>
      <c r="B22" s="181" t="s">
        <v>112</v>
      </c>
      <c r="C22" s="182">
        <v>3</v>
      </c>
      <c r="D22" s="183">
        <v>12</v>
      </c>
      <c r="E22" s="183">
        <v>13</v>
      </c>
      <c r="F22" s="183">
        <v>17</v>
      </c>
      <c r="G22" s="183">
        <v>15</v>
      </c>
      <c r="H22" s="175"/>
      <c r="I22" s="194" t="s">
        <v>118</v>
      </c>
      <c r="J22" s="146">
        <v>2250</v>
      </c>
      <c r="K22" s="195">
        <v>2613</v>
      </c>
      <c r="L22" s="195">
        <v>2503</v>
      </c>
      <c r="M22" s="195">
        <v>2726</v>
      </c>
      <c r="N22" s="195">
        <v>3448</v>
      </c>
      <c r="O22" s="22"/>
      <c r="P22" s="22"/>
      <c r="Q22" s="22"/>
      <c r="R22" s="22"/>
      <c r="S22" s="22"/>
      <c r="T22" s="22"/>
      <c r="U22" s="22"/>
      <c r="V22" s="22"/>
      <c r="W22" s="22"/>
    </row>
    <row r="23" spans="1:34" ht="14.1" customHeight="1">
      <c r="A23" s="123"/>
      <c r="B23" s="181" t="s">
        <v>113</v>
      </c>
      <c r="C23" s="182">
        <v>11</v>
      </c>
      <c r="D23" s="183">
        <v>18</v>
      </c>
      <c r="E23" s="183">
        <v>6</v>
      </c>
      <c r="F23" s="183">
        <v>14</v>
      </c>
      <c r="G23" s="183">
        <v>10</v>
      </c>
      <c r="H23" s="175"/>
      <c r="I23" s="194" t="s">
        <v>126</v>
      </c>
      <c r="J23" s="146">
        <v>1321</v>
      </c>
      <c r="K23" s="195">
        <v>1726</v>
      </c>
      <c r="L23" s="195">
        <v>1599</v>
      </c>
      <c r="M23" s="195">
        <v>1498</v>
      </c>
      <c r="N23" s="195">
        <v>1466</v>
      </c>
      <c r="O23" s="113"/>
      <c r="P23" s="113"/>
      <c r="Q23" s="22"/>
      <c r="R23" s="22"/>
      <c r="S23" s="22"/>
      <c r="T23" s="22"/>
      <c r="U23" s="22"/>
      <c r="V23" s="22"/>
      <c r="W23" s="22"/>
    </row>
    <row r="24" spans="1:34" ht="14.1" customHeight="1">
      <c r="A24" s="189"/>
      <c r="B24" s="181" t="s">
        <v>114</v>
      </c>
      <c r="C24" s="182">
        <v>20</v>
      </c>
      <c r="D24" s="183">
        <v>11</v>
      </c>
      <c r="E24" s="183">
        <v>8</v>
      </c>
      <c r="F24" s="183">
        <v>5</v>
      </c>
      <c r="G24" s="183">
        <v>1</v>
      </c>
      <c r="H24" s="113"/>
      <c r="I24" s="198" t="s">
        <v>464</v>
      </c>
      <c r="J24" s="668"/>
      <c r="K24" s="22"/>
      <c r="L24" s="22"/>
      <c r="M24" s="22"/>
      <c r="N24" s="22"/>
      <c r="O24" s="113"/>
      <c r="P24" s="113"/>
      <c r="Q24" s="22"/>
      <c r="R24" s="22"/>
      <c r="S24" s="22"/>
      <c r="T24" s="22"/>
      <c r="U24" s="22"/>
      <c r="V24" s="22"/>
      <c r="W24" s="22"/>
    </row>
    <row r="25" spans="1:34" ht="14.1" customHeight="1">
      <c r="A25" s="191"/>
      <c r="B25" s="185" t="s">
        <v>71</v>
      </c>
      <c r="C25" s="428">
        <v>4004</v>
      </c>
      <c r="D25" s="180">
        <v>4385</v>
      </c>
      <c r="E25" s="180"/>
      <c r="F25" s="180"/>
      <c r="G25" s="180"/>
      <c r="H25" s="175"/>
      <c r="I25" s="194" t="s">
        <v>465</v>
      </c>
      <c r="J25" s="146">
        <v>384.52376500000003</v>
      </c>
      <c r="K25" s="195">
        <v>377.78199999999998</v>
      </c>
      <c r="L25" s="195">
        <v>352.60022499999997</v>
      </c>
      <c r="M25" s="195"/>
      <c r="N25" s="195"/>
      <c r="O25" s="113"/>
      <c r="P25" s="113"/>
      <c r="Q25" s="22"/>
      <c r="R25" s="22"/>
      <c r="S25" s="22"/>
      <c r="T25" s="113"/>
      <c r="U25" s="113"/>
      <c r="V25" s="113"/>
      <c r="W25" s="113"/>
    </row>
    <row r="26" spans="1:34" ht="14.1" customHeight="1">
      <c r="A26" s="191"/>
      <c r="B26" s="179" t="s">
        <v>69</v>
      </c>
      <c r="C26" s="428">
        <v>2522</v>
      </c>
      <c r="D26" s="180">
        <v>2404</v>
      </c>
      <c r="E26" s="180"/>
      <c r="F26" s="180"/>
      <c r="G26" s="180"/>
      <c r="H26" s="175"/>
      <c r="I26" s="669" t="s">
        <v>466</v>
      </c>
      <c r="J26" s="670">
        <v>2433</v>
      </c>
      <c r="K26" s="671">
        <v>652</v>
      </c>
      <c r="L26" s="671">
        <v>601.79999999999995</v>
      </c>
      <c r="M26" s="671"/>
      <c r="N26" s="671"/>
      <c r="O26" s="113"/>
      <c r="P26" s="113"/>
      <c r="Q26" s="113"/>
      <c r="R26" s="22"/>
      <c r="S26" s="22"/>
      <c r="T26" s="22"/>
      <c r="U26" s="22"/>
      <c r="V26" s="22"/>
      <c r="W26" s="22"/>
      <c r="X26" s="22"/>
      <c r="Y26" s="22"/>
      <c r="Z26" s="113"/>
      <c r="AA26" s="113"/>
      <c r="AB26" s="113"/>
      <c r="AC26" s="113"/>
    </row>
    <row r="27" spans="1:34" ht="14.1" customHeight="1" thickBot="1">
      <c r="A27" s="191"/>
      <c r="B27" s="186" t="s">
        <v>70</v>
      </c>
      <c r="C27" s="136">
        <v>96</v>
      </c>
      <c r="D27" s="160">
        <v>86</v>
      </c>
      <c r="E27" s="160"/>
      <c r="F27" s="160"/>
      <c r="G27" s="160"/>
      <c r="H27" s="175"/>
      <c r="I27" s="22"/>
      <c r="J27" s="22"/>
      <c r="K27" s="22"/>
      <c r="L27" s="22"/>
      <c r="M27" s="22"/>
      <c r="N27" s="22"/>
      <c r="O27" s="113"/>
      <c r="P27" s="113"/>
      <c r="Q27" s="113"/>
      <c r="R27" s="22"/>
      <c r="S27" s="22"/>
      <c r="T27" s="22"/>
      <c r="U27" s="22"/>
      <c r="V27" s="22"/>
      <c r="W27" s="22"/>
      <c r="X27" s="22"/>
      <c r="Y27" s="22"/>
      <c r="Z27" s="113"/>
      <c r="AA27" s="113"/>
      <c r="AB27" s="113"/>
      <c r="AC27" s="113"/>
    </row>
    <row r="28" spans="1:34" ht="14.1" customHeight="1">
      <c r="A28" s="191"/>
      <c r="B28" s="179"/>
      <c r="C28" s="179"/>
      <c r="D28" s="180"/>
      <c r="E28" s="180"/>
      <c r="F28" s="180"/>
      <c r="G28" s="180"/>
      <c r="H28" s="175"/>
      <c r="I28" s="22"/>
      <c r="J28" s="22"/>
      <c r="K28" s="22"/>
      <c r="L28" s="22"/>
      <c r="M28" s="22"/>
      <c r="N28" s="22"/>
      <c r="O28" s="113"/>
      <c r="P28" s="113"/>
      <c r="Q28" s="113"/>
      <c r="R28" s="22"/>
      <c r="S28" s="22"/>
      <c r="T28" s="22"/>
      <c r="U28" s="22"/>
      <c r="V28" s="22"/>
      <c r="W28" s="22"/>
      <c r="X28" s="22"/>
      <c r="Y28" s="22"/>
      <c r="Z28" s="113"/>
      <c r="AA28" s="113"/>
      <c r="AB28" s="113"/>
      <c r="AC28" s="113"/>
    </row>
    <row r="29" spans="1:34" ht="18" customHeight="1">
      <c r="A29" s="191"/>
      <c r="B29" s="187"/>
      <c r="C29" s="693"/>
      <c r="D29" s="187"/>
      <c r="E29" s="187"/>
      <c r="F29" s="187"/>
      <c r="G29" s="188"/>
      <c r="H29" s="175"/>
      <c r="I29" s="22"/>
      <c r="J29" s="22"/>
      <c r="K29" s="22"/>
      <c r="L29" s="22"/>
      <c r="M29" s="22"/>
      <c r="N29" s="22"/>
      <c r="O29" s="113"/>
      <c r="P29" s="113"/>
      <c r="Q29" s="113"/>
      <c r="R29" s="22"/>
      <c r="S29" s="22"/>
      <c r="T29" s="22"/>
      <c r="U29" s="22"/>
      <c r="V29" s="22"/>
      <c r="W29" s="22"/>
      <c r="X29" s="22"/>
      <c r="Y29" s="193"/>
      <c r="Z29" s="113"/>
      <c r="AA29" s="113"/>
      <c r="AB29" s="113"/>
      <c r="AC29" s="113"/>
    </row>
    <row r="30" spans="1:34" ht="18.600000000000001" customHeight="1">
      <c r="A30" s="191"/>
      <c r="B30" s="187"/>
      <c r="C30" s="187"/>
      <c r="D30" s="187"/>
      <c r="E30" s="187"/>
      <c r="F30" s="187"/>
      <c r="G30" s="188"/>
      <c r="H30" s="175"/>
      <c r="I30" s="22"/>
      <c r="J30" s="22"/>
      <c r="K30" s="22"/>
      <c r="L30" s="22"/>
      <c r="M30" s="22"/>
      <c r="N30" s="22"/>
      <c r="O30" s="113"/>
      <c r="P30" s="113"/>
      <c r="Q30" s="113"/>
      <c r="R30" s="113"/>
      <c r="S30" s="113"/>
      <c r="T30" s="113"/>
      <c r="U30" s="196"/>
      <c r="V30" s="196"/>
      <c r="W30" s="196"/>
      <c r="X30" s="196"/>
      <c r="Y30" s="196"/>
      <c r="Z30" s="196"/>
      <c r="AA30" s="196"/>
      <c r="AB30" s="196"/>
      <c r="AC30" s="196"/>
      <c r="AD30" s="197"/>
      <c r="AE30" s="197"/>
      <c r="AF30" s="197"/>
      <c r="AG30" s="197"/>
      <c r="AH30" s="197"/>
    </row>
    <row r="31" spans="1:34" ht="14.1" customHeight="1">
      <c r="A31" s="144"/>
      <c r="B31" s="187"/>
      <c r="C31" s="187"/>
      <c r="D31" s="187"/>
      <c r="E31" s="187"/>
      <c r="F31" s="187"/>
      <c r="G31" s="188"/>
      <c r="H31" s="175"/>
      <c r="I31" s="22"/>
      <c r="J31" s="22"/>
      <c r="K31" s="22"/>
      <c r="L31" s="22"/>
      <c r="M31" s="22"/>
      <c r="N31" s="22"/>
      <c r="O31" s="113"/>
      <c r="P31" s="113"/>
      <c r="Q31" s="113"/>
      <c r="R31" s="113"/>
      <c r="S31" s="113"/>
      <c r="T31" s="113"/>
      <c r="U31" s="113"/>
      <c r="V31" s="113"/>
      <c r="W31" s="113"/>
      <c r="X31" s="113"/>
      <c r="Y31" s="113"/>
      <c r="Z31" s="113"/>
      <c r="AA31" s="113"/>
      <c r="AB31" s="113"/>
      <c r="AC31" s="113"/>
    </row>
    <row r="32" spans="1:34" ht="14.1" customHeight="1">
      <c r="A32" s="144"/>
      <c r="B32" s="187"/>
      <c r="C32" s="187"/>
      <c r="D32" s="187"/>
      <c r="E32" s="187"/>
      <c r="F32" s="187"/>
      <c r="G32" s="188"/>
      <c r="H32" s="175"/>
      <c r="I32" s="22"/>
      <c r="J32" s="22"/>
      <c r="K32" s="22"/>
      <c r="L32" s="22"/>
      <c r="M32" s="22"/>
      <c r="N32" s="22"/>
      <c r="O32" s="113"/>
      <c r="P32" s="113"/>
      <c r="Q32" s="113"/>
      <c r="R32" s="113"/>
      <c r="S32" s="113"/>
      <c r="T32" s="113"/>
      <c r="U32" s="113"/>
      <c r="V32" s="113"/>
      <c r="W32" s="113"/>
      <c r="X32" s="113"/>
      <c r="Y32" s="113"/>
      <c r="Z32" s="113"/>
      <c r="AA32" s="113"/>
      <c r="AB32" s="113"/>
      <c r="AC32" s="113"/>
    </row>
    <row r="33" spans="1:29" ht="14.1" customHeight="1">
      <c r="A33" s="144"/>
      <c r="B33" s="187"/>
      <c r="C33" s="187"/>
      <c r="D33" s="187"/>
      <c r="E33" s="187"/>
      <c r="F33" s="187"/>
      <c r="G33" s="188"/>
      <c r="H33" s="175"/>
      <c r="I33" s="22"/>
      <c r="J33" s="22"/>
      <c r="K33" s="22"/>
      <c r="L33" s="22"/>
      <c r="M33" s="22"/>
      <c r="N33" s="22"/>
      <c r="O33" s="113"/>
      <c r="P33" s="113"/>
      <c r="Q33" s="113"/>
      <c r="R33" s="113"/>
      <c r="S33" s="113"/>
      <c r="T33" s="113"/>
      <c r="U33" s="113"/>
      <c r="V33" s="113"/>
      <c r="W33" s="113"/>
      <c r="X33" s="113"/>
      <c r="Y33" s="113"/>
      <c r="Z33" s="113"/>
      <c r="AA33" s="113"/>
      <c r="AB33" s="113"/>
      <c r="AC33" s="113"/>
    </row>
    <row r="34" spans="1:29" ht="14.1" customHeight="1">
      <c r="A34" s="144"/>
      <c r="B34" s="187"/>
      <c r="C34" s="187"/>
      <c r="D34" s="187"/>
      <c r="E34" s="187"/>
      <c r="F34" s="187"/>
      <c r="G34" s="188"/>
      <c r="H34" s="175"/>
      <c r="I34" s="22"/>
      <c r="J34" s="22"/>
      <c r="K34" s="22"/>
      <c r="L34" s="22"/>
      <c r="M34" s="22"/>
      <c r="N34" s="22"/>
      <c r="O34" s="113"/>
      <c r="P34" s="113"/>
      <c r="Q34" s="113"/>
      <c r="R34" s="113"/>
      <c r="S34" s="113"/>
      <c r="T34" s="113"/>
      <c r="U34" s="113"/>
      <c r="V34" s="113"/>
      <c r="W34" s="113"/>
      <c r="X34" s="113"/>
      <c r="Y34" s="113"/>
      <c r="Z34" s="113"/>
      <c r="AA34" s="113"/>
      <c r="AB34" s="113"/>
      <c r="AC34" s="113"/>
    </row>
    <row r="35" spans="1:29" s="22" customFormat="1" ht="14.1" customHeight="1">
      <c r="A35" s="144"/>
      <c r="H35" s="175"/>
    </row>
    <row r="36" spans="1:29" s="22" customFormat="1" ht="14.1" customHeight="1">
      <c r="A36" s="144"/>
      <c r="H36" s="175"/>
    </row>
    <row r="37" spans="1:29" s="22" customFormat="1" ht="14.1" customHeight="1">
      <c r="A37" s="144"/>
      <c r="H37" s="175"/>
    </row>
    <row r="38" spans="1:29" s="22" customFormat="1" ht="14.1" customHeight="1">
      <c r="A38" s="144"/>
      <c r="H38" s="175"/>
    </row>
    <row r="39" spans="1:29" s="22" customFormat="1" ht="14.1" customHeight="1">
      <c r="A39" s="144"/>
      <c r="H39" s="175"/>
    </row>
    <row r="40" spans="1:29" s="22" customFormat="1" ht="14.1" customHeight="1">
      <c r="A40" s="144"/>
      <c r="H40" s="175"/>
    </row>
    <row r="41" spans="1:29" s="22" customFormat="1" ht="14.1" customHeight="1">
      <c r="A41" s="144"/>
      <c r="H41" s="175"/>
    </row>
    <row r="42" spans="1:29" s="22" customFormat="1" ht="18.75">
      <c r="A42" s="144"/>
      <c r="H42" s="175"/>
    </row>
    <row r="43" spans="1:29" s="22" customFormat="1" ht="14.1" customHeight="1">
      <c r="A43" s="144"/>
      <c r="H43" s="175"/>
    </row>
    <row r="44" spans="1:29" s="22" customFormat="1" ht="14.1" customHeight="1">
      <c r="A44" s="144"/>
      <c r="H44" s="175"/>
    </row>
    <row r="45" spans="1:29" s="22" customFormat="1" ht="14.1" customHeight="1">
      <c r="A45" s="144"/>
      <c r="H45" s="175"/>
    </row>
    <row r="46" spans="1:29" s="22" customFormat="1" ht="14.1" customHeight="1">
      <c r="A46" s="410"/>
      <c r="B46" s="407"/>
      <c r="C46" s="407"/>
      <c r="D46" s="407"/>
      <c r="E46" s="407"/>
      <c r="F46" s="407"/>
      <c r="G46" s="407"/>
      <c r="H46" s="175"/>
    </row>
    <row r="47" spans="1:29" s="22" customFormat="1" ht="14.1" customHeight="1">
      <c r="D47" s="133"/>
      <c r="E47" s="133"/>
      <c r="F47" s="133"/>
      <c r="G47" s="133"/>
      <c r="H47" s="175"/>
    </row>
    <row r="48" spans="1:29" s="22" customFormat="1" ht="14.1" customHeight="1">
      <c r="H48" s="175"/>
    </row>
    <row r="49" spans="1:29" s="22" customFormat="1" ht="14.1" customHeight="1">
      <c r="H49" s="175"/>
    </row>
    <row r="50" spans="1:29" s="407" customFormat="1" ht="14.1" customHeight="1">
      <c r="A50" s="22"/>
      <c r="H50" s="408"/>
    </row>
    <row r="51" spans="1:29" s="22" customFormat="1" ht="14.1" customHeight="1">
      <c r="H51" s="175"/>
    </row>
    <row r="52" spans="1:29" s="22" customFormat="1" ht="14.1" customHeight="1">
      <c r="H52" s="175"/>
    </row>
    <row r="53" spans="1:29" s="22" customFormat="1" ht="14.1" customHeight="1">
      <c r="H53" s="175"/>
    </row>
    <row r="54" spans="1:29" s="22" customFormat="1" ht="14.1" customHeight="1">
      <c r="H54" s="175"/>
    </row>
    <row r="55" spans="1:29" s="22" customFormat="1" ht="14.1" customHeight="1"/>
    <row r="56" spans="1:29" s="22" customFormat="1" ht="14.1" customHeight="1"/>
    <row r="57" spans="1:29" s="22" customFormat="1" ht="14.1" customHeight="1">
      <c r="A57" s="113"/>
    </row>
    <row r="58" spans="1:29" s="22" customFormat="1" ht="14.1" customHeight="1">
      <c r="A58" s="113"/>
    </row>
    <row r="59" spans="1:29" s="22" customFormat="1" ht="14.1" customHeight="1">
      <c r="A59" s="113"/>
    </row>
    <row r="60" spans="1:29" s="22" customFormat="1" ht="14.1" customHeight="1">
      <c r="A60" s="113"/>
    </row>
    <row r="61" spans="1:29" ht="14.1" customHeight="1">
      <c r="H61" s="113"/>
      <c r="P61" s="113"/>
      <c r="Q61" s="113"/>
      <c r="R61" s="113"/>
      <c r="S61" s="113"/>
      <c r="T61" s="113"/>
      <c r="U61" s="113"/>
      <c r="V61" s="113"/>
      <c r="W61" s="113"/>
      <c r="X61" s="113"/>
      <c r="Y61" s="113"/>
      <c r="Z61" s="113"/>
      <c r="AA61" s="113"/>
      <c r="AB61" s="113"/>
      <c r="AC61" s="113"/>
    </row>
    <row r="62" spans="1:29" ht="14.1" customHeight="1">
      <c r="H62" s="113"/>
      <c r="P62" s="113"/>
      <c r="Q62" s="113"/>
      <c r="R62" s="113"/>
      <c r="S62" s="113"/>
      <c r="T62" s="113"/>
      <c r="U62" s="113"/>
      <c r="V62" s="113"/>
      <c r="W62" s="113"/>
      <c r="X62" s="113"/>
      <c r="Y62" s="113"/>
      <c r="Z62" s="113"/>
      <c r="AA62" s="113"/>
      <c r="AB62" s="113"/>
      <c r="AC62" s="113"/>
    </row>
    <row r="63" spans="1:29" ht="14.1" customHeight="1">
      <c r="H63" s="113"/>
      <c r="P63" s="113"/>
      <c r="Q63" s="113"/>
      <c r="R63" s="113"/>
      <c r="S63" s="113"/>
      <c r="T63" s="113"/>
      <c r="U63" s="113"/>
      <c r="V63" s="113"/>
      <c r="W63" s="113"/>
      <c r="X63" s="113"/>
      <c r="Y63" s="113"/>
      <c r="Z63" s="113"/>
      <c r="AA63" s="113"/>
      <c r="AB63" s="113"/>
      <c r="AC63" s="113"/>
    </row>
    <row r="64" spans="1:29" ht="14.1" customHeight="1">
      <c r="P64" s="113"/>
      <c r="Q64" s="113"/>
      <c r="R64" s="113"/>
      <c r="S64" s="113"/>
      <c r="T64" s="113"/>
      <c r="U64" s="113"/>
      <c r="V64" s="113"/>
      <c r="W64" s="113"/>
      <c r="X64" s="113"/>
      <c r="Y64" s="113"/>
      <c r="Z64" s="113"/>
      <c r="AA64" s="113"/>
      <c r="AB64" s="113"/>
      <c r="AC64" s="113"/>
    </row>
    <row r="65" spans="16:29" ht="14.1" customHeight="1">
      <c r="P65" s="113"/>
      <c r="R65" s="113"/>
      <c r="S65" s="113"/>
      <c r="T65" s="113"/>
      <c r="U65" s="113"/>
      <c r="V65" s="113"/>
      <c r="W65" s="113"/>
      <c r="X65" s="113"/>
      <c r="Y65" s="113"/>
      <c r="Z65" s="113"/>
      <c r="AA65" s="113"/>
      <c r="AB65" s="113"/>
      <c r="AC65" s="113"/>
    </row>
    <row r="66" spans="16:29" ht="14.1" customHeight="1"/>
    <row r="67" spans="16:29" ht="14.1" customHeight="1"/>
    <row r="72" spans="16:29" ht="14.45" customHeight="1"/>
    <row r="73" spans="16:29" ht="14.1" customHeight="1"/>
    <row r="74" spans="16:29" ht="14.1" customHeight="1"/>
    <row r="75" spans="16:29" ht="14.1" customHeight="1"/>
    <row r="76" spans="16:29" ht="14.1" customHeight="1"/>
    <row r="77" spans="16:29" ht="14.1" customHeight="1"/>
    <row r="78" spans="16:29" ht="14.1" customHeight="1"/>
    <row r="79" spans="16:29" ht="14.1" customHeight="1"/>
    <row r="80" spans="16:29" ht="14.45" customHeight="1"/>
    <row r="81" ht="14.45" customHeight="1"/>
    <row r="82" ht="14.45" customHeight="1"/>
    <row r="83" ht="14.45" customHeight="1"/>
    <row r="84" ht="14.45" customHeight="1"/>
    <row r="85" ht="14.45" customHeight="1"/>
    <row r="86" ht="14.45" customHeight="1"/>
    <row r="87" ht="14.45" customHeight="1"/>
  </sheetData>
  <mergeCells count="12">
    <mergeCell ref="I13:N14"/>
    <mergeCell ref="I6:N6"/>
    <mergeCell ref="M9:N9"/>
    <mergeCell ref="K10:L10"/>
    <mergeCell ref="M10:N10"/>
    <mergeCell ref="K11:L11"/>
    <mergeCell ref="M11:N11"/>
    <mergeCell ref="B1:N1"/>
    <mergeCell ref="B3:O3"/>
    <mergeCell ref="K8:L8"/>
    <mergeCell ref="M8:N8"/>
    <mergeCell ref="K9:L9"/>
  </mergeCells>
  <hyperlinks>
    <hyperlink ref="O1" location="Index!A1" display="Back to Index" xr:uid="{8F43BE11-F4D3-4785-9950-BB4BB97F2A74}"/>
  </hyperlinks>
  <pageMargins left="0.7" right="0.7" top="0.75" bottom="0.75" header="0.3" footer="0.3"/>
  <pageSetup paperSize="9" orientation="portrait" r:id="rId1"/>
  <ignoredErrors>
    <ignoredError sqref="D8:G8 C19:G1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249977111117893"/>
  </sheetPr>
  <dimension ref="A1:U95"/>
  <sheetViews>
    <sheetView zoomScaleNormal="100" workbookViewId="0"/>
  </sheetViews>
  <sheetFormatPr defaultColWidth="9.140625" defaultRowHeight="15"/>
  <cols>
    <col min="1" max="1" width="2.5703125" style="114" customWidth="1"/>
    <col min="2" max="2" width="28.5703125" style="114" customWidth="1"/>
    <col min="3" max="7" width="7.28515625" style="114" customWidth="1"/>
    <col min="8" max="8" width="14.5703125" style="114" customWidth="1"/>
    <col min="9" max="9" width="20.5703125" style="114" customWidth="1"/>
    <col min="10" max="16384" width="9.140625" style="114"/>
  </cols>
  <sheetData>
    <row r="1" spans="1:13" ht="22.5" customHeight="1" thickBot="1">
      <c r="A1" s="22"/>
      <c r="B1" s="821" t="s">
        <v>509</v>
      </c>
      <c r="C1" s="821"/>
      <c r="D1" s="821"/>
      <c r="E1" s="821"/>
      <c r="F1" s="821"/>
      <c r="G1" s="821"/>
      <c r="H1" s="22"/>
      <c r="I1" s="60" t="s">
        <v>13</v>
      </c>
      <c r="J1" s="22"/>
      <c r="K1" s="22"/>
      <c r="L1" s="22"/>
      <c r="M1" s="22"/>
    </row>
    <row r="2" spans="1:13" ht="8.4499999999999993" customHeight="1">
      <c r="A2" s="22"/>
      <c r="B2" s="115"/>
      <c r="C2" s="115"/>
      <c r="D2" s="115"/>
      <c r="E2" s="115"/>
      <c r="F2" s="115"/>
      <c r="G2" s="115"/>
      <c r="H2" s="22"/>
      <c r="I2" s="22"/>
      <c r="J2" s="22"/>
      <c r="K2" s="22"/>
      <c r="L2" s="22"/>
      <c r="M2" s="22"/>
    </row>
    <row r="3" spans="1:13" ht="70.5" customHeight="1">
      <c r="A3" s="189"/>
      <c r="B3" s="820" t="s">
        <v>508</v>
      </c>
      <c r="C3" s="820"/>
      <c r="D3" s="820"/>
      <c r="E3" s="820"/>
      <c r="F3" s="820"/>
      <c r="G3" s="820"/>
      <c r="H3" s="22"/>
      <c r="J3" s="22"/>
      <c r="K3" s="22"/>
      <c r="L3" s="22"/>
      <c r="M3" s="22"/>
    </row>
    <row r="4" spans="1:13" ht="18" customHeight="1">
      <c r="A4" s="144"/>
      <c r="B4" s="123"/>
      <c r="C4" s="123"/>
      <c r="D4" s="429"/>
      <c r="E4" s="123"/>
      <c r="F4" s="123"/>
      <c r="G4" s="193"/>
      <c r="H4" s="22"/>
      <c r="I4" s="113"/>
      <c r="J4" s="22"/>
      <c r="K4" s="22"/>
      <c r="L4" s="22"/>
      <c r="M4" s="22"/>
    </row>
    <row r="5" spans="1:13" ht="17.25" customHeight="1" thickBot="1">
      <c r="A5" s="144"/>
      <c r="B5" s="822" t="s">
        <v>63</v>
      </c>
      <c r="C5" s="822"/>
      <c r="D5" s="822"/>
      <c r="E5" s="822"/>
      <c r="F5" s="822"/>
      <c r="G5" s="822"/>
      <c r="H5" s="22"/>
      <c r="I5" s="122"/>
      <c r="J5" s="122"/>
      <c r="K5" s="122"/>
      <c r="L5" s="122"/>
      <c r="M5" s="122"/>
    </row>
    <row r="6" spans="1:13" ht="22.5" customHeight="1">
      <c r="A6" s="144"/>
      <c r="B6" s="725" t="s">
        <v>15</v>
      </c>
      <c r="C6" s="726">
        <v>2025</v>
      </c>
      <c r="D6" s="727">
        <v>2024</v>
      </c>
      <c r="E6" s="728">
        <v>2023</v>
      </c>
      <c r="F6" s="728">
        <v>2022</v>
      </c>
      <c r="G6" s="728">
        <v>2021</v>
      </c>
      <c r="H6" s="22"/>
      <c r="I6" s="113"/>
      <c r="J6" s="22"/>
      <c r="K6" s="22"/>
      <c r="L6" s="22"/>
      <c r="M6" s="22"/>
    </row>
    <row r="7" spans="1:13" ht="14.1" customHeight="1">
      <c r="A7" s="144"/>
      <c r="B7" s="204" t="s">
        <v>16</v>
      </c>
      <c r="C7" s="120">
        <v>383</v>
      </c>
      <c r="D7" s="138">
        <v>353</v>
      </c>
      <c r="E7" s="121">
        <v>337</v>
      </c>
      <c r="F7" s="121">
        <v>320</v>
      </c>
      <c r="G7" s="121">
        <v>301</v>
      </c>
      <c r="H7" s="22"/>
      <c r="I7" s="113"/>
      <c r="J7" s="22"/>
      <c r="K7" s="22"/>
      <c r="L7" s="22"/>
      <c r="M7" s="22"/>
    </row>
    <row r="8" spans="1:13" ht="14.1" customHeight="1">
      <c r="A8" s="144"/>
      <c r="B8" s="204" t="s">
        <v>65</v>
      </c>
      <c r="C8" s="120">
        <v>-62</v>
      </c>
      <c r="D8" s="138">
        <v>-81</v>
      </c>
      <c r="E8" s="121">
        <v>-66</v>
      </c>
      <c r="F8" s="121">
        <v>-52</v>
      </c>
      <c r="G8" s="121">
        <v>-33</v>
      </c>
      <c r="H8" s="22"/>
      <c r="I8" s="113"/>
      <c r="J8" s="22"/>
      <c r="K8" s="22"/>
      <c r="L8" s="22"/>
      <c r="M8" s="22"/>
    </row>
    <row r="9" spans="1:13" ht="14.1" customHeight="1">
      <c r="A9" s="144"/>
      <c r="B9" s="413" t="s">
        <v>146</v>
      </c>
      <c r="C9" s="414">
        <v>-85</v>
      </c>
      <c r="D9" s="183">
        <v>-78</v>
      </c>
      <c r="E9" s="121">
        <v>-66</v>
      </c>
      <c r="F9" s="121"/>
      <c r="G9" s="121"/>
      <c r="H9" s="22"/>
      <c r="I9" s="113"/>
      <c r="J9" s="22"/>
      <c r="K9" s="22"/>
      <c r="L9" s="22"/>
      <c r="M9" s="22"/>
    </row>
    <row r="10" spans="1:13" ht="14.1" customHeight="1">
      <c r="A10" s="144"/>
      <c r="B10" s="413" t="s">
        <v>147</v>
      </c>
      <c r="C10" s="414">
        <v>-1</v>
      </c>
      <c r="D10" s="183">
        <v>-1</v>
      </c>
      <c r="E10" s="121">
        <v>-8</v>
      </c>
      <c r="F10" s="121"/>
      <c r="G10" s="121"/>
      <c r="H10" s="22"/>
      <c r="I10" s="113"/>
      <c r="J10" s="22"/>
      <c r="K10" s="22"/>
      <c r="L10" s="22"/>
      <c r="M10" s="22"/>
    </row>
    <row r="11" spans="1:13" ht="14.1" customHeight="1">
      <c r="A11" s="144"/>
      <c r="B11" s="413" t="s">
        <v>375</v>
      </c>
      <c r="C11" s="414">
        <v>0</v>
      </c>
      <c r="D11" s="183">
        <v>-1</v>
      </c>
      <c r="E11" s="121">
        <v>0</v>
      </c>
      <c r="F11" s="121"/>
      <c r="G11" s="121"/>
      <c r="H11" s="22"/>
      <c r="I11" s="113"/>
      <c r="J11" s="22"/>
      <c r="K11" s="22"/>
      <c r="L11" s="22"/>
      <c r="M11" s="22"/>
    </row>
    <row r="12" spans="1:13" ht="14.1" customHeight="1">
      <c r="A12" s="144"/>
      <c r="B12" s="126" t="s">
        <v>19</v>
      </c>
      <c r="C12" s="555">
        <f>C8+C9+C10+C11</f>
        <v>-148</v>
      </c>
      <c r="D12" s="205">
        <f>D8+D9+D10+D11</f>
        <v>-161</v>
      </c>
      <c r="E12" s="206">
        <f>E8+E9+E10+E11</f>
        <v>-140</v>
      </c>
      <c r="F12" s="206">
        <v>-111</v>
      </c>
      <c r="G12" s="206">
        <v>-84</v>
      </c>
      <c r="H12" s="22"/>
      <c r="I12" s="113"/>
      <c r="J12" s="22"/>
      <c r="K12" s="22"/>
      <c r="L12" s="22"/>
      <c r="M12" s="22"/>
    </row>
    <row r="13" spans="1:13" ht="14.1" customHeight="1">
      <c r="A13" s="144"/>
      <c r="B13" s="119" t="s">
        <v>68</v>
      </c>
      <c r="C13" s="207">
        <v>173</v>
      </c>
      <c r="D13" s="141">
        <v>112</v>
      </c>
      <c r="E13" s="125">
        <v>110</v>
      </c>
      <c r="F13" s="125">
        <v>73</v>
      </c>
      <c r="G13" s="125">
        <v>77</v>
      </c>
      <c r="H13" s="22"/>
      <c r="I13" s="113"/>
      <c r="K13" s="22"/>
      <c r="L13" s="22"/>
      <c r="M13" s="22"/>
    </row>
    <row r="14" spans="1:13" ht="14.1" customHeight="1">
      <c r="A14" s="144"/>
      <c r="B14" s="119" t="s">
        <v>130</v>
      </c>
      <c r="C14" s="120">
        <v>1981</v>
      </c>
      <c r="D14" s="138">
        <v>1871</v>
      </c>
      <c r="E14" s="121">
        <v>1730</v>
      </c>
      <c r="F14" s="121">
        <v>1628</v>
      </c>
      <c r="G14" s="121">
        <v>1541</v>
      </c>
      <c r="H14" s="22"/>
      <c r="I14" s="113"/>
      <c r="J14" s="22"/>
      <c r="K14" s="22"/>
      <c r="L14" s="22"/>
      <c r="M14" s="22"/>
    </row>
    <row r="15" spans="1:13" ht="14.1" customHeight="1">
      <c r="A15" s="144"/>
      <c r="B15" s="126" t="s">
        <v>70</v>
      </c>
      <c r="C15" s="120">
        <v>196</v>
      </c>
      <c r="D15" s="138">
        <v>196</v>
      </c>
      <c r="E15" s="121">
        <v>173</v>
      </c>
      <c r="F15" s="121">
        <v>151</v>
      </c>
      <c r="G15" s="121">
        <v>141</v>
      </c>
      <c r="H15" s="22"/>
      <c r="I15" s="113"/>
      <c r="J15" s="22"/>
      <c r="K15" s="22"/>
      <c r="L15" s="22"/>
      <c r="M15" s="22"/>
    </row>
    <row r="16" spans="1:13" ht="19.5" thickBot="1">
      <c r="A16" s="144"/>
      <c r="B16" s="208" t="s">
        <v>484</v>
      </c>
      <c r="C16" s="136">
        <f>6576-6037</f>
        <v>539</v>
      </c>
      <c r="D16" s="150">
        <f>5914-5635</f>
        <v>279</v>
      </c>
      <c r="E16" s="161">
        <f>4152-3905</f>
        <v>247</v>
      </c>
      <c r="F16" s="161">
        <f>3945-3875</f>
        <v>70</v>
      </c>
      <c r="G16" s="160">
        <f>4320-4038</f>
        <v>282</v>
      </c>
      <c r="H16" s="22"/>
      <c r="I16" s="113"/>
      <c r="J16" s="22"/>
      <c r="K16" s="22"/>
      <c r="L16" s="22"/>
      <c r="M16" s="22"/>
    </row>
    <row r="17" spans="1:13" ht="14.45" customHeight="1">
      <c r="A17" s="144"/>
      <c r="B17" s="692" t="s">
        <v>485</v>
      </c>
      <c r="C17" s="22"/>
      <c r="D17" s="22"/>
      <c r="E17" s="22"/>
      <c r="F17" s="22"/>
      <c r="G17" s="22"/>
      <c r="H17" s="22"/>
      <c r="I17" s="113"/>
      <c r="J17" s="22"/>
      <c r="K17" s="22"/>
      <c r="L17" s="22"/>
      <c r="M17" s="22"/>
    </row>
    <row r="18" spans="1:13" ht="15" customHeight="1">
      <c r="A18" s="123"/>
      <c r="B18" s="22"/>
      <c r="C18" s="22"/>
      <c r="D18" s="22"/>
      <c r="E18" s="22"/>
      <c r="F18" s="22"/>
      <c r="G18" s="22"/>
      <c r="H18" s="22"/>
      <c r="I18" s="113"/>
      <c r="J18" s="22"/>
      <c r="K18" s="22"/>
      <c r="L18" s="22"/>
      <c r="M18" s="22"/>
    </row>
    <row r="19" spans="1:13" ht="19.5" customHeight="1">
      <c r="A19" s="123"/>
      <c r="B19" s="22"/>
      <c r="C19" s="22"/>
      <c r="D19" s="22"/>
      <c r="E19" s="22"/>
      <c r="F19" s="22"/>
      <c r="G19" s="22"/>
      <c r="H19" s="22"/>
      <c r="I19" s="122"/>
      <c r="J19" s="122"/>
      <c r="K19" s="122"/>
      <c r="L19" s="122"/>
      <c r="M19" s="122"/>
    </row>
    <row r="20" spans="1:13" ht="14.1" customHeight="1">
      <c r="A20" s="123"/>
      <c r="B20" s="22"/>
      <c r="C20" s="22"/>
      <c r="D20" s="22"/>
      <c r="E20" s="22"/>
      <c r="F20" s="22"/>
      <c r="G20" s="22"/>
      <c r="H20" s="22"/>
      <c r="I20" s="113"/>
      <c r="J20" s="22"/>
      <c r="K20" s="22"/>
      <c r="L20" s="22"/>
      <c r="M20" s="22"/>
    </row>
    <row r="21" spans="1:13" ht="14.1" customHeight="1">
      <c r="A21" s="123"/>
      <c r="B21" s="22"/>
      <c r="C21" s="22"/>
      <c r="D21" s="22"/>
      <c r="E21" s="22"/>
      <c r="F21" s="22"/>
      <c r="G21" s="22"/>
      <c r="H21" s="22"/>
      <c r="I21" s="122"/>
      <c r="J21" s="122"/>
      <c r="K21" s="122"/>
      <c r="L21" s="122"/>
      <c r="M21" s="122"/>
    </row>
    <row r="22" spans="1:13" ht="14.1" customHeight="1">
      <c r="A22" s="123"/>
      <c r="B22" s="22"/>
      <c r="C22" s="22"/>
      <c r="D22" s="22"/>
      <c r="E22" s="22"/>
      <c r="F22" s="22"/>
      <c r="G22" s="22"/>
      <c r="H22" s="22"/>
      <c r="I22" s="113"/>
      <c r="J22" s="22"/>
      <c r="K22" s="22"/>
      <c r="L22" s="22"/>
      <c r="M22" s="22"/>
    </row>
    <row r="23" spans="1:13" ht="14.1" customHeight="1">
      <c r="A23" s="123"/>
      <c r="B23" s="22"/>
      <c r="C23" s="22"/>
      <c r="D23" s="22"/>
      <c r="E23" s="22"/>
      <c r="F23" s="22"/>
      <c r="G23" s="22"/>
      <c r="H23" s="22"/>
      <c r="I23" s="122"/>
      <c r="J23" s="122"/>
      <c r="K23" s="122"/>
      <c r="L23" s="122"/>
      <c r="M23" s="122"/>
    </row>
    <row r="24" spans="1:13" ht="14.1" customHeight="1">
      <c r="A24" s="123"/>
      <c r="B24" s="22"/>
      <c r="C24" s="22"/>
      <c r="D24" s="22"/>
      <c r="E24" s="22"/>
      <c r="F24" s="22"/>
      <c r="G24" s="22"/>
      <c r="H24" s="22"/>
      <c r="I24" s="113"/>
      <c r="J24" s="22"/>
      <c r="K24" s="22"/>
      <c r="L24" s="22"/>
      <c r="M24" s="22"/>
    </row>
    <row r="25" spans="1:13" ht="14.1" customHeight="1">
      <c r="A25" s="123"/>
      <c r="B25" s="22"/>
      <c r="C25" s="22"/>
      <c r="D25" s="22"/>
      <c r="E25" s="22"/>
      <c r="F25" s="22"/>
      <c r="G25" s="22"/>
      <c r="H25" s="22"/>
      <c r="I25" s="122"/>
      <c r="J25" s="122"/>
      <c r="K25" s="122"/>
      <c r="L25" s="122"/>
      <c r="M25" s="122"/>
    </row>
    <row r="26" spans="1:13" ht="14.1" customHeight="1">
      <c r="A26" s="123"/>
      <c r="B26" s="22"/>
      <c r="C26" s="22"/>
      <c r="D26" s="22"/>
      <c r="E26" s="22"/>
      <c r="F26" s="22"/>
      <c r="G26" s="22"/>
      <c r="H26" s="22"/>
      <c r="I26" s="113"/>
      <c r="J26" s="22"/>
      <c r="K26" s="22"/>
      <c r="L26" s="22"/>
      <c r="M26" s="22"/>
    </row>
    <row r="27" spans="1:13" ht="14.1" customHeight="1">
      <c r="B27" s="113"/>
      <c r="C27" s="113"/>
      <c r="D27" s="113"/>
      <c r="E27" s="113"/>
      <c r="F27" s="113"/>
      <c r="G27" s="113"/>
      <c r="H27" s="22"/>
      <c r="I27" s="122"/>
      <c r="J27" s="122"/>
      <c r="K27" s="122"/>
      <c r="L27" s="122"/>
      <c r="M27" s="122"/>
    </row>
    <row r="28" spans="1:13" ht="33.6" customHeight="1">
      <c r="A28" s="22"/>
      <c r="B28" s="113"/>
      <c r="C28" s="113"/>
      <c r="D28" s="113"/>
      <c r="E28" s="113"/>
      <c r="F28" s="113"/>
      <c r="G28" s="113"/>
      <c r="H28" s="22"/>
      <c r="I28" s="113"/>
      <c r="J28" s="22"/>
      <c r="K28" s="22"/>
      <c r="L28" s="22"/>
      <c r="M28" s="22"/>
    </row>
    <row r="29" spans="1:13" ht="18.600000000000001" customHeight="1">
      <c r="A29" s="113"/>
      <c r="B29" s="113"/>
      <c r="C29" s="113"/>
      <c r="D29" s="113"/>
      <c r="E29" s="113"/>
      <c r="F29" s="113"/>
      <c r="G29" s="113"/>
      <c r="H29" s="113"/>
      <c r="I29" s="196"/>
      <c r="J29" s="196"/>
      <c r="K29" s="196"/>
      <c r="L29" s="196"/>
      <c r="M29" s="196"/>
    </row>
    <row r="30" spans="1:13" ht="14.1" customHeight="1">
      <c r="A30" s="113"/>
      <c r="B30" s="113"/>
      <c r="C30" s="113"/>
      <c r="D30" s="113"/>
      <c r="E30" s="113"/>
      <c r="F30" s="113"/>
      <c r="G30" s="113"/>
      <c r="H30" s="113"/>
      <c r="I30" s="113"/>
      <c r="J30" s="113"/>
      <c r="K30" s="113"/>
      <c r="L30" s="113"/>
      <c r="M30" s="113"/>
    </row>
    <row r="31" spans="1:13" ht="14.1" customHeight="1">
      <c r="A31" s="113"/>
      <c r="B31" s="113"/>
      <c r="C31" s="113"/>
      <c r="D31" s="113"/>
      <c r="E31" s="113"/>
      <c r="F31" s="113"/>
      <c r="G31" s="113"/>
      <c r="H31" s="113"/>
      <c r="I31" s="113"/>
      <c r="J31" s="113"/>
      <c r="K31" s="113"/>
      <c r="L31" s="113"/>
      <c r="M31" s="113"/>
    </row>
    <row r="32" spans="1:13" ht="14.1" customHeight="1">
      <c r="A32" s="113"/>
      <c r="H32" s="113"/>
      <c r="I32" s="113"/>
      <c r="J32" s="113"/>
      <c r="K32" s="113"/>
      <c r="L32" s="113"/>
      <c r="M32" s="113"/>
    </row>
    <row r="33" spans="1:21" ht="14.1" customHeight="1">
      <c r="A33" s="113"/>
      <c r="H33" s="113"/>
      <c r="I33" s="113"/>
      <c r="J33" s="113"/>
      <c r="K33" s="113"/>
      <c r="L33" s="113"/>
      <c r="M33" s="113"/>
    </row>
    <row r="34" spans="1:21" ht="14.1" customHeight="1"/>
    <row r="35" spans="1:21" ht="24.6" customHeight="1"/>
    <row r="36" spans="1:21" ht="14.1" customHeight="1"/>
    <row r="37" spans="1:21" ht="14.1" customHeight="1"/>
    <row r="38" spans="1:21" ht="14.1" customHeight="1"/>
    <row r="39" spans="1:21" ht="14.1" customHeight="1"/>
    <row r="40" spans="1:21" ht="14.1" customHeight="1"/>
    <row r="41" spans="1:21" ht="14.1" customHeight="1"/>
    <row r="42" spans="1:21" ht="15" customHeight="1"/>
    <row r="43" spans="1:21" ht="31.35" customHeight="1"/>
    <row r="44" spans="1:21" ht="22.35" customHeight="1"/>
    <row r="45" spans="1:21" ht="15" customHeight="1">
      <c r="I45" s="209"/>
      <c r="J45" s="209"/>
      <c r="K45" s="209"/>
      <c r="L45" s="209"/>
      <c r="M45" s="209"/>
      <c r="N45" s="209"/>
      <c r="O45" s="209"/>
      <c r="P45" s="209"/>
      <c r="Q45" s="209"/>
      <c r="R45" s="209"/>
      <c r="S45" s="209"/>
      <c r="T45" s="209"/>
      <c r="U45" s="209"/>
    </row>
    <row r="46" spans="1:21" ht="14.1" customHeight="1"/>
    <row r="47" spans="1:21" ht="14.1" customHeight="1"/>
    <row r="48" spans="1:21" ht="14.1" customHeight="1"/>
    <row r="49" ht="14.1" customHeight="1"/>
    <row r="50" ht="14.1" customHeight="1"/>
    <row r="51" ht="14.1" customHeight="1"/>
    <row r="52" ht="14.1" customHeight="1"/>
    <row r="53" ht="14.1" customHeight="1"/>
    <row r="54" ht="14.1" customHeight="1"/>
    <row r="55" ht="14.1" customHeight="1"/>
    <row r="56" ht="23.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5" customHeight="1"/>
    <row r="77" ht="15" customHeight="1"/>
    <row r="78" ht="15" customHeight="1"/>
    <row r="79" ht="15" customHeight="1"/>
    <row r="80" ht="14.45" customHeight="1"/>
    <row r="81" ht="14.1" customHeight="1"/>
    <row r="82" ht="14.1" customHeight="1"/>
    <row r="83" ht="14.1" customHeight="1"/>
    <row r="84" ht="14.1" customHeight="1"/>
    <row r="85" ht="14.1" customHeight="1"/>
    <row r="86" ht="14.1" customHeight="1"/>
    <row r="87" ht="14.1" customHeight="1"/>
    <row r="88" ht="14.45" customHeight="1"/>
    <row r="89" ht="14.45" customHeight="1"/>
    <row r="90" ht="14.45" customHeight="1"/>
    <row r="91" ht="14.45" customHeight="1"/>
    <row r="92" ht="14.45" customHeight="1"/>
    <row r="93" ht="14.45" customHeight="1"/>
    <row r="94" ht="14.45" customHeight="1"/>
    <row r="95" ht="14.45" customHeight="1"/>
  </sheetData>
  <mergeCells count="3">
    <mergeCell ref="B3:G3"/>
    <mergeCell ref="B1:G1"/>
    <mergeCell ref="B5:G5"/>
  </mergeCells>
  <hyperlinks>
    <hyperlink ref="I1" location="Index!A1" display="Back to Index" xr:uid="{18E61BD4-2929-479E-B3D2-7C270A5F5F4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F0D81-0353-4249-95E4-57979AAC9AE4}">
  <sheetPr>
    <tabColor theme="1" tint="0.249977111117893"/>
  </sheetPr>
  <dimension ref="A1:AA55"/>
  <sheetViews>
    <sheetView zoomScaleNormal="100" workbookViewId="0">
      <pane xSplit="2" ySplit="4" topLeftCell="I25" activePane="bottomRight" state="frozen"/>
      <selection pane="topRight" activeCell="B1" sqref="B1"/>
      <selection pane="bottomLeft" activeCell="A4" sqref="A4"/>
      <selection pane="bottomRight" activeCell="U1" sqref="U1:V1"/>
    </sheetView>
  </sheetViews>
  <sheetFormatPr defaultRowHeight="15" outlineLevelCol="1"/>
  <cols>
    <col min="1" max="1" width="2.7109375" customWidth="1"/>
    <col min="2" max="2" width="30.85546875" customWidth="1"/>
    <col min="3" max="3" width="6.42578125" hidden="1" customWidth="1" outlineLevel="1"/>
    <col min="4" max="8" width="6.85546875" hidden="1" customWidth="1" outlineLevel="1"/>
    <col min="9" max="9" width="6.85546875" customWidth="1" collapsed="1"/>
    <col min="10" max="10" width="4" customWidth="1"/>
    <col min="11" max="17" width="6.85546875" customWidth="1"/>
    <col min="18" max="18" width="3.42578125" customWidth="1"/>
    <col min="19" max="25" width="6.85546875" customWidth="1"/>
    <col min="26" max="26" width="4.140625" customWidth="1"/>
  </cols>
  <sheetData>
    <row r="1" spans="1:27">
      <c r="A1" s="498"/>
      <c r="B1" s="498"/>
      <c r="C1" s="498"/>
      <c r="D1" s="498"/>
      <c r="E1" s="498"/>
      <c r="F1" s="498"/>
      <c r="G1" s="498"/>
      <c r="H1" s="498"/>
      <c r="I1" s="498"/>
      <c r="J1" s="498"/>
      <c r="K1" s="498"/>
      <c r="L1" s="498"/>
      <c r="M1" s="498"/>
      <c r="N1" s="498"/>
      <c r="O1" s="498"/>
      <c r="P1" s="498"/>
      <c r="Q1" s="498"/>
      <c r="R1" s="498"/>
      <c r="S1" s="498"/>
      <c r="T1" s="498"/>
      <c r="U1" s="824" t="s">
        <v>13</v>
      </c>
      <c r="V1" s="824"/>
      <c r="W1" s="498"/>
    </row>
    <row r="2" spans="1:27" ht="20.25">
      <c r="A2" s="498"/>
      <c r="B2" s="211" t="s">
        <v>350</v>
      </c>
      <c r="C2" s="498"/>
      <c r="D2" s="498"/>
      <c r="E2" s="498"/>
      <c r="F2" s="498"/>
      <c r="G2" s="498"/>
      <c r="H2" s="498"/>
      <c r="I2" s="498"/>
      <c r="J2" s="498"/>
      <c r="K2" s="498"/>
      <c r="L2" s="498"/>
      <c r="M2" s="498"/>
      <c r="N2" s="498"/>
      <c r="O2" s="498"/>
      <c r="P2" s="498"/>
      <c r="Q2" s="498"/>
      <c r="R2" s="498"/>
      <c r="S2" s="498"/>
      <c r="T2" s="498"/>
      <c r="U2" s="498"/>
      <c r="V2" s="498"/>
      <c r="W2" s="498"/>
      <c r="X2" s="498"/>
      <c r="Y2" s="498"/>
      <c r="Z2" s="498"/>
    </row>
    <row r="3" spans="1:27" ht="21" thickBot="1">
      <c r="A3" s="498"/>
      <c r="B3" s="556"/>
      <c r="C3" s="823">
        <v>2023</v>
      </c>
      <c r="D3" s="823"/>
      <c r="E3" s="823"/>
      <c r="F3" s="823"/>
      <c r="G3" s="823"/>
      <c r="H3" s="823"/>
      <c r="I3" s="823"/>
      <c r="J3" s="498"/>
      <c r="K3" s="823">
        <v>2024</v>
      </c>
      <c r="L3" s="823"/>
      <c r="M3" s="823"/>
      <c r="N3" s="823"/>
      <c r="O3" s="823"/>
      <c r="P3" s="823"/>
      <c r="Q3" s="823"/>
      <c r="R3" s="498"/>
      <c r="S3" s="823">
        <v>2025</v>
      </c>
      <c r="T3" s="823"/>
      <c r="U3" s="823"/>
      <c r="V3" s="823"/>
      <c r="W3" s="823"/>
      <c r="X3" s="823"/>
      <c r="Y3" s="823"/>
      <c r="Z3" s="498"/>
      <c r="AA3" s="729">
        <v>2026</v>
      </c>
    </row>
    <row r="4" spans="1:27" ht="33.75" customHeight="1" thickTop="1">
      <c r="A4" s="498"/>
      <c r="B4" s="527"/>
      <c r="C4" s="557" t="s">
        <v>380</v>
      </c>
      <c r="D4" s="557" t="s">
        <v>347</v>
      </c>
      <c r="E4" s="557" t="s">
        <v>340</v>
      </c>
      <c r="F4" s="557" t="s">
        <v>346</v>
      </c>
      <c r="G4" s="557" t="s">
        <v>339</v>
      </c>
      <c r="H4" s="557" t="s">
        <v>345</v>
      </c>
      <c r="I4" s="557" t="s">
        <v>333</v>
      </c>
      <c r="J4" s="558"/>
      <c r="K4" s="557" t="s">
        <v>331</v>
      </c>
      <c r="L4" s="557" t="s">
        <v>344</v>
      </c>
      <c r="M4" s="557" t="s">
        <v>330</v>
      </c>
      <c r="N4" s="557" t="s">
        <v>343</v>
      </c>
      <c r="O4" s="557" t="s">
        <v>329</v>
      </c>
      <c r="P4" s="557" t="s">
        <v>342</v>
      </c>
      <c r="Q4" s="557" t="s">
        <v>328</v>
      </c>
      <c r="R4" s="558"/>
      <c r="S4" s="557" t="s">
        <v>327</v>
      </c>
      <c r="T4" s="557" t="s">
        <v>341</v>
      </c>
      <c r="U4" s="557" t="s">
        <v>326</v>
      </c>
      <c r="V4" s="557" t="s">
        <v>373</v>
      </c>
      <c r="W4" s="557" t="s">
        <v>374</v>
      </c>
      <c r="X4" s="557" t="s">
        <v>382</v>
      </c>
      <c r="Y4" s="557" t="s">
        <v>381</v>
      </c>
      <c r="Z4" s="498"/>
      <c r="AA4" s="557" t="s">
        <v>511</v>
      </c>
    </row>
    <row r="5" spans="1:27">
      <c r="A5" s="498"/>
      <c r="B5" s="494" t="s">
        <v>389</v>
      </c>
      <c r="C5" s="495">
        <v>5133</v>
      </c>
      <c r="D5" s="495">
        <f>E5-C5</f>
        <v>2859</v>
      </c>
      <c r="E5" s="495">
        <v>7992</v>
      </c>
      <c r="F5" s="495">
        <f>G5-E5</f>
        <v>2964</v>
      </c>
      <c r="G5" s="495">
        <v>10956</v>
      </c>
      <c r="H5" s="495">
        <f>I5-G5</f>
        <v>3802</v>
      </c>
      <c r="I5" s="495">
        <v>14758</v>
      </c>
      <c r="J5" s="498"/>
      <c r="K5" s="495">
        <v>3425</v>
      </c>
      <c r="L5" s="495">
        <f>M5-K5</f>
        <v>2666</v>
      </c>
      <c r="M5" s="495">
        <v>6091</v>
      </c>
      <c r="N5" s="495">
        <f>O5-M5</f>
        <v>3006</v>
      </c>
      <c r="O5" s="495">
        <v>9097</v>
      </c>
      <c r="P5" s="495">
        <f>Q5-O5</f>
        <v>3760</v>
      </c>
      <c r="Q5" s="509">
        <v>12857</v>
      </c>
      <c r="R5" s="498"/>
      <c r="S5" s="495">
        <v>3968</v>
      </c>
      <c r="T5" s="495">
        <f>U5-S5</f>
        <v>2923</v>
      </c>
      <c r="U5" s="495">
        <v>6891</v>
      </c>
      <c r="V5" s="495">
        <f>W5-U5</f>
        <v>3279</v>
      </c>
      <c r="W5" s="495">
        <v>10170</v>
      </c>
      <c r="X5" s="495">
        <f>Y5-W5</f>
        <v>3844</v>
      </c>
      <c r="Y5" s="495">
        <v>14014</v>
      </c>
      <c r="Z5" s="498"/>
      <c r="AA5" s="495">
        <v>4552</v>
      </c>
    </row>
    <row r="6" spans="1:27" ht="11.25" customHeight="1" thickBot="1">
      <c r="A6" s="498"/>
      <c r="B6" s="501"/>
      <c r="C6" s="501"/>
      <c r="D6" s="501"/>
      <c r="E6" s="501"/>
      <c r="F6" s="501"/>
      <c r="G6" s="501"/>
      <c r="H6" s="501"/>
      <c r="I6" s="501"/>
      <c r="J6" s="498"/>
      <c r="K6" s="501"/>
      <c r="L6" s="501"/>
      <c r="M6" s="501"/>
      <c r="N6" s="501"/>
      <c r="O6" s="501"/>
      <c r="P6" s="501"/>
      <c r="Q6" s="501"/>
      <c r="R6" s="498"/>
      <c r="S6" s="501"/>
      <c r="T6" s="501"/>
      <c r="U6" s="501"/>
      <c r="V6" s="501"/>
      <c r="W6" s="501"/>
      <c r="X6" s="501"/>
      <c r="Y6" s="501"/>
      <c r="Z6" s="498"/>
      <c r="AA6" s="501"/>
    </row>
    <row r="7" spans="1:27" ht="16.5" thickTop="1" thickBot="1">
      <c r="A7" s="498"/>
      <c r="B7" s="490" t="s">
        <v>418</v>
      </c>
      <c r="C7" s="491">
        <f>C9+C12+C18+C23+C30</f>
        <v>501</v>
      </c>
      <c r="D7" s="491">
        <f>E7-C7</f>
        <v>381</v>
      </c>
      <c r="E7" s="491">
        <f>E9+E12+E18+E23+E30</f>
        <v>882</v>
      </c>
      <c r="F7" s="491">
        <f>G7-E7</f>
        <v>475</v>
      </c>
      <c r="G7" s="491">
        <f>G9+G12+G18+G23+G30</f>
        <v>1357</v>
      </c>
      <c r="H7" s="491">
        <f>I7-G7</f>
        <v>613.59999999999991</v>
      </c>
      <c r="I7" s="491">
        <f>I9+I12+I18+I23+I30</f>
        <v>1970.6</v>
      </c>
      <c r="J7" s="498"/>
      <c r="K7" s="491">
        <f>K9+K12+K18+K23+K30</f>
        <v>703</v>
      </c>
      <c r="L7" s="491">
        <f>M7-K7</f>
        <v>576</v>
      </c>
      <c r="M7" s="491">
        <f>M9+M12+M18+M23+M30</f>
        <v>1279</v>
      </c>
      <c r="N7" s="491">
        <f>O7-M7</f>
        <v>525</v>
      </c>
      <c r="O7" s="491">
        <f>O9+O12+O18+O23+O30</f>
        <v>1804</v>
      </c>
      <c r="P7" s="491">
        <f>Q7-O7</f>
        <v>524.30000000000018</v>
      </c>
      <c r="Q7" s="491">
        <f>Q9+Q12+Q18+Q23+Q30</f>
        <v>2328.3000000000002</v>
      </c>
      <c r="R7" s="498"/>
      <c r="S7" s="491">
        <f>S9+S12+S18+S23+S30</f>
        <v>675</v>
      </c>
      <c r="T7" s="491">
        <f>U7-S7</f>
        <v>548</v>
      </c>
      <c r="U7" s="491">
        <f>U9+U12+U18+U23+U30</f>
        <v>1223</v>
      </c>
      <c r="V7" s="491">
        <f>W7-U7</f>
        <v>506</v>
      </c>
      <c r="W7" s="491">
        <f>W9+W12+W18+W23+W30</f>
        <v>1729</v>
      </c>
      <c r="X7" s="491">
        <f>Y7-W7</f>
        <v>514</v>
      </c>
      <c r="Y7" s="491">
        <f>Y9+Y12+Y18+Y23+Y30</f>
        <v>2243</v>
      </c>
      <c r="Z7" s="498"/>
      <c r="AA7" s="491">
        <f>AA9+AA12+AA18+AA23+AA30</f>
        <v>647.10486765047017</v>
      </c>
    </row>
    <row r="8" spans="1:27" ht="5.25" customHeight="1" thickTop="1">
      <c r="A8" s="498"/>
      <c r="B8" s="494"/>
      <c r="C8" s="495"/>
      <c r="D8" s="495"/>
      <c r="E8" s="495"/>
      <c r="F8" s="495"/>
      <c r="G8" s="495"/>
      <c r="H8" s="495"/>
      <c r="I8" s="495"/>
      <c r="J8" s="498"/>
      <c r="K8" s="495"/>
      <c r="L8" s="495"/>
      <c r="M8" s="495"/>
      <c r="N8" s="495"/>
      <c r="O8" s="495"/>
      <c r="P8" s="495"/>
      <c r="Q8" s="495"/>
      <c r="R8" s="498"/>
      <c r="S8" s="495"/>
      <c r="T8" s="495"/>
      <c r="U8" s="495"/>
      <c r="V8" s="495"/>
      <c r="W8" s="495"/>
      <c r="X8" s="495"/>
      <c r="Y8" s="495"/>
      <c r="Z8" s="498"/>
      <c r="AA8" s="495"/>
    </row>
    <row r="9" spans="1:27">
      <c r="A9" s="498"/>
      <c r="B9" s="482" t="s">
        <v>334</v>
      </c>
      <c r="C9" s="483">
        <f>C10+C11</f>
        <v>179</v>
      </c>
      <c r="D9" s="483">
        <f>E9-C9</f>
        <v>128</v>
      </c>
      <c r="E9" s="483">
        <f>E10+E11</f>
        <v>307</v>
      </c>
      <c r="F9" s="483">
        <f t="shared" ref="F9:F28" si="0">G9-E9</f>
        <v>234</v>
      </c>
      <c r="G9" s="483">
        <f>G10+G11</f>
        <v>541</v>
      </c>
      <c r="H9" s="483">
        <f t="shared" ref="H9:H28" si="1">I9-G9</f>
        <v>288</v>
      </c>
      <c r="I9" s="483">
        <f>I10+I11</f>
        <v>829</v>
      </c>
      <c r="J9" s="498"/>
      <c r="K9" s="483">
        <f>K10+K11</f>
        <v>298</v>
      </c>
      <c r="L9" s="483">
        <f t="shared" ref="L9:L28" si="2">M9-K9</f>
        <v>258</v>
      </c>
      <c r="M9" s="483">
        <f>M10+M11</f>
        <v>556</v>
      </c>
      <c r="N9" s="483">
        <f t="shared" ref="N9:N28" si="3">O9-M9</f>
        <v>240</v>
      </c>
      <c r="O9" s="483">
        <f>O10+O11</f>
        <v>796</v>
      </c>
      <c r="P9" s="483">
        <f t="shared" ref="P9:P28" si="4">Q9-O9</f>
        <v>190.29999999999995</v>
      </c>
      <c r="Q9" s="483">
        <f>Q10+Q11</f>
        <v>986.3</v>
      </c>
      <c r="R9" s="498"/>
      <c r="S9" s="483">
        <f>S10+S11</f>
        <v>224</v>
      </c>
      <c r="T9" s="484">
        <f t="shared" ref="T9:T28" si="5">U9-S9</f>
        <v>196</v>
      </c>
      <c r="U9" s="483">
        <f>U10+U11</f>
        <v>420</v>
      </c>
      <c r="V9" s="483">
        <f t="shared" ref="V9:V28" si="6">W9-U9</f>
        <v>206</v>
      </c>
      <c r="W9" s="483">
        <f>W10+W11</f>
        <v>626</v>
      </c>
      <c r="X9" s="483">
        <f t="shared" ref="X9:X28" si="7">Y9-W9</f>
        <v>102</v>
      </c>
      <c r="Y9" s="483">
        <v>728</v>
      </c>
      <c r="Z9" s="498"/>
      <c r="AA9" s="483">
        <f>AA10+AA11</f>
        <v>202.10486765047017</v>
      </c>
    </row>
    <row r="10" spans="1:27">
      <c r="A10" s="498"/>
      <c r="B10" s="492" t="s">
        <v>358</v>
      </c>
      <c r="C10" s="493">
        <v>-24</v>
      </c>
      <c r="D10" s="493">
        <f>E10-C10</f>
        <v>127</v>
      </c>
      <c r="E10" s="493">
        <v>103</v>
      </c>
      <c r="F10" s="493">
        <f t="shared" si="0"/>
        <v>178</v>
      </c>
      <c r="G10" s="493">
        <v>281</v>
      </c>
      <c r="H10" s="493">
        <f t="shared" si="1"/>
        <v>191</v>
      </c>
      <c r="I10" s="493">
        <v>472</v>
      </c>
      <c r="J10" s="498"/>
      <c r="K10" s="493">
        <v>184</v>
      </c>
      <c r="L10" s="493">
        <f t="shared" si="2"/>
        <v>211</v>
      </c>
      <c r="M10" s="493">
        <v>395</v>
      </c>
      <c r="N10" s="493">
        <f t="shared" si="3"/>
        <v>196</v>
      </c>
      <c r="O10" s="493">
        <v>591</v>
      </c>
      <c r="P10" s="493">
        <f t="shared" si="4"/>
        <v>121</v>
      </c>
      <c r="Q10" s="493">
        <v>712</v>
      </c>
      <c r="R10" s="498"/>
      <c r="S10" s="493">
        <v>140</v>
      </c>
      <c r="T10" s="493">
        <f t="shared" si="5"/>
        <v>133</v>
      </c>
      <c r="U10" s="493">
        <v>273</v>
      </c>
      <c r="V10" s="493">
        <f t="shared" si="6"/>
        <v>164</v>
      </c>
      <c r="W10" s="493">
        <v>437</v>
      </c>
      <c r="X10" s="493">
        <f t="shared" si="7"/>
        <v>61</v>
      </c>
      <c r="Y10" s="493">
        <v>498</v>
      </c>
      <c r="Z10" s="498"/>
      <c r="AA10" s="493">
        <v>129.35749866044628</v>
      </c>
    </row>
    <row r="11" spans="1:27" ht="19.5" customHeight="1">
      <c r="A11" s="498"/>
      <c r="B11" s="492" t="s">
        <v>359</v>
      </c>
      <c r="C11" s="493">
        <v>203</v>
      </c>
      <c r="D11" s="493">
        <f>E11-C11</f>
        <v>1</v>
      </c>
      <c r="E11" s="493">
        <v>204</v>
      </c>
      <c r="F11" s="493">
        <f t="shared" si="0"/>
        <v>56</v>
      </c>
      <c r="G11" s="493">
        <v>260</v>
      </c>
      <c r="H11" s="493">
        <f t="shared" si="1"/>
        <v>97</v>
      </c>
      <c r="I11" s="493">
        <v>357</v>
      </c>
      <c r="J11" s="498"/>
      <c r="K11" s="493">
        <v>114</v>
      </c>
      <c r="L11" s="493">
        <f t="shared" si="2"/>
        <v>47</v>
      </c>
      <c r="M11" s="493">
        <v>161</v>
      </c>
      <c r="N11" s="493">
        <f t="shared" si="3"/>
        <v>44</v>
      </c>
      <c r="O11" s="493">
        <v>205</v>
      </c>
      <c r="P11" s="493">
        <f t="shared" si="4"/>
        <v>69.300000000000011</v>
      </c>
      <c r="Q11" s="493">
        <v>274.3</v>
      </c>
      <c r="R11" s="498"/>
      <c r="S11" s="493">
        <v>84</v>
      </c>
      <c r="T11" s="493">
        <f t="shared" si="5"/>
        <v>63</v>
      </c>
      <c r="U11" s="493">
        <v>147</v>
      </c>
      <c r="V11" s="493">
        <f t="shared" si="6"/>
        <v>42</v>
      </c>
      <c r="W11" s="493">
        <v>189</v>
      </c>
      <c r="X11" s="493">
        <f t="shared" si="7"/>
        <v>41</v>
      </c>
      <c r="Y11" s="493">
        <v>230</v>
      </c>
      <c r="Z11" s="498"/>
      <c r="AA11" s="493">
        <v>72.747368990023872</v>
      </c>
    </row>
    <row r="12" spans="1:27">
      <c r="A12" s="498"/>
      <c r="B12" s="485" t="s">
        <v>379</v>
      </c>
      <c r="C12" s="486">
        <f>C13+C17</f>
        <v>48</v>
      </c>
      <c r="D12" s="486">
        <f>E12-C12</f>
        <v>74</v>
      </c>
      <c r="E12" s="486">
        <f>E13+E17</f>
        <v>122</v>
      </c>
      <c r="F12" s="486">
        <f t="shared" si="0"/>
        <v>83</v>
      </c>
      <c r="G12" s="486">
        <f>G13+G17</f>
        <v>205</v>
      </c>
      <c r="H12" s="486">
        <f t="shared" si="1"/>
        <v>93.600000000000023</v>
      </c>
      <c r="I12" s="486">
        <f>I13+I17</f>
        <v>298.60000000000002</v>
      </c>
      <c r="J12" s="498"/>
      <c r="K12" s="486">
        <f>K13+K17</f>
        <v>135</v>
      </c>
      <c r="L12" s="486">
        <f t="shared" si="2"/>
        <v>116</v>
      </c>
      <c r="M12" s="486">
        <f>M13+M17</f>
        <v>251</v>
      </c>
      <c r="N12" s="486">
        <f t="shared" si="3"/>
        <v>112</v>
      </c>
      <c r="O12" s="486">
        <f>O13+O17</f>
        <v>363</v>
      </c>
      <c r="P12" s="486">
        <f t="shared" si="4"/>
        <v>99</v>
      </c>
      <c r="Q12" s="486">
        <f>Q13+Q17</f>
        <v>462</v>
      </c>
      <c r="R12" s="498"/>
      <c r="S12" s="486">
        <f>S13+S17</f>
        <v>133</v>
      </c>
      <c r="T12" s="500">
        <f t="shared" si="5"/>
        <v>96</v>
      </c>
      <c r="U12" s="486">
        <f>U13+U17</f>
        <v>229</v>
      </c>
      <c r="V12" s="486">
        <f t="shared" si="6"/>
        <v>102</v>
      </c>
      <c r="W12" s="486">
        <f>W13+W17</f>
        <v>331</v>
      </c>
      <c r="X12" s="486">
        <f t="shared" si="7"/>
        <v>133</v>
      </c>
      <c r="Y12" s="486">
        <f>Y13+Y17</f>
        <v>464</v>
      </c>
      <c r="Z12" s="498"/>
      <c r="AA12" s="486">
        <f>AA13+AA17</f>
        <v>136</v>
      </c>
    </row>
    <row r="13" spans="1:27">
      <c r="A13" s="498"/>
      <c r="B13" s="492" t="s">
        <v>360</v>
      </c>
      <c r="C13" s="493">
        <v>48</v>
      </c>
      <c r="D13" s="493">
        <f>E13-C13</f>
        <v>73</v>
      </c>
      <c r="E13" s="493">
        <v>121</v>
      </c>
      <c r="F13" s="493">
        <f t="shared" si="0"/>
        <v>83</v>
      </c>
      <c r="G13" s="493">
        <f t="shared" ref="G13" si="8">G14+G15+G16</f>
        <v>204</v>
      </c>
      <c r="H13" s="493">
        <f t="shared" si="1"/>
        <v>92.600000000000023</v>
      </c>
      <c r="I13" s="493">
        <f t="shared" ref="I13" si="9">I14+I15+I16</f>
        <v>296.60000000000002</v>
      </c>
      <c r="J13" s="498"/>
      <c r="K13" s="493">
        <f>K14+K15+K16</f>
        <v>135</v>
      </c>
      <c r="L13" s="493">
        <f t="shared" si="2"/>
        <v>116</v>
      </c>
      <c r="M13" s="493">
        <f>M14+M15+M16</f>
        <v>251</v>
      </c>
      <c r="N13" s="493">
        <f t="shared" si="3"/>
        <v>112</v>
      </c>
      <c r="O13" s="493">
        <f>O14+O15+O16</f>
        <v>363</v>
      </c>
      <c r="P13" s="493">
        <f t="shared" si="4"/>
        <v>97</v>
      </c>
      <c r="Q13" s="493">
        <f>Q14+Q15+Q16</f>
        <v>460</v>
      </c>
      <c r="R13" s="498"/>
      <c r="S13" s="493">
        <f t="shared" ref="S13" si="10">S14+S15+S16</f>
        <v>133</v>
      </c>
      <c r="T13" s="493">
        <f t="shared" si="5"/>
        <v>95</v>
      </c>
      <c r="U13" s="493">
        <f>U14+U15+U16</f>
        <v>228</v>
      </c>
      <c r="V13" s="493">
        <f t="shared" si="6"/>
        <v>101</v>
      </c>
      <c r="W13" s="493">
        <f>W14+W15+W16</f>
        <v>329</v>
      </c>
      <c r="X13" s="493">
        <f t="shared" si="7"/>
        <v>131</v>
      </c>
      <c r="Y13" s="493">
        <f>Y14+Y15+Y16</f>
        <v>460</v>
      </c>
      <c r="Z13" s="498"/>
      <c r="AA13" s="493">
        <f>AA14+AA15+AA16</f>
        <v>137</v>
      </c>
    </row>
    <row r="14" spans="1:27">
      <c r="A14" s="498"/>
      <c r="B14" s="496" t="s">
        <v>335</v>
      </c>
      <c r="C14" s="497"/>
      <c r="D14" s="497"/>
      <c r="E14" s="497"/>
      <c r="F14" s="497">
        <f t="shared" si="0"/>
        <v>184</v>
      </c>
      <c r="G14" s="497">
        <v>184</v>
      </c>
      <c r="H14" s="497">
        <f t="shared" si="1"/>
        <v>81.300000000000011</v>
      </c>
      <c r="I14" s="497">
        <v>265.3</v>
      </c>
      <c r="J14" s="498"/>
      <c r="K14" s="497">
        <v>94</v>
      </c>
      <c r="L14" s="497">
        <f t="shared" si="2"/>
        <v>98.5</v>
      </c>
      <c r="M14" s="497">
        <v>192.5</v>
      </c>
      <c r="N14" s="497">
        <f t="shared" si="3"/>
        <v>101.5</v>
      </c>
      <c r="O14" s="497">
        <v>294</v>
      </c>
      <c r="P14" s="497">
        <f t="shared" si="4"/>
        <v>90</v>
      </c>
      <c r="Q14" s="497">
        <v>384</v>
      </c>
      <c r="R14" s="498"/>
      <c r="S14" s="497">
        <v>87</v>
      </c>
      <c r="T14" s="497">
        <f t="shared" si="5"/>
        <v>100</v>
      </c>
      <c r="U14" s="497">
        <v>187</v>
      </c>
      <c r="V14" s="497">
        <f t="shared" si="6"/>
        <v>101</v>
      </c>
      <c r="W14" s="497">
        <v>288</v>
      </c>
      <c r="X14" s="497">
        <f t="shared" si="7"/>
        <v>99</v>
      </c>
      <c r="Y14" s="497">
        <v>387</v>
      </c>
      <c r="Z14" s="498"/>
      <c r="AA14" s="497">
        <v>90</v>
      </c>
    </row>
    <row r="15" spans="1:27">
      <c r="A15" s="498"/>
      <c r="B15" s="496" t="s">
        <v>336</v>
      </c>
      <c r="C15" s="497"/>
      <c r="D15" s="497"/>
      <c r="E15" s="497"/>
      <c r="F15" s="497">
        <f t="shared" si="0"/>
        <v>171</v>
      </c>
      <c r="G15" s="497">
        <v>171</v>
      </c>
      <c r="H15" s="497">
        <f t="shared" si="1"/>
        <v>86.300000000000011</v>
      </c>
      <c r="I15" s="497">
        <v>257.3</v>
      </c>
      <c r="J15" s="498"/>
      <c r="K15" s="497">
        <v>99</v>
      </c>
      <c r="L15" s="497">
        <f t="shared" si="2"/>
        <v>78.5</v>
      </c>
      <c r="M15" s="497">
        <v>177.5</v>
      </c>
      <c r="N15" s="497">
        <f t="shared" si="3"/>
        <v>68.5</v>
      </c>
      <c r="O15" s="497">
        <v>246</v>
      </c>
      <c r="P15" s="497">
        <f t="shared" si="4"/>
        <v>86</v>
      </c>
      <c r="Q15" s="497">
        <v>332</v>
      </c>
      <c r="R15" s="498"/>
      <c r="S15" s="497">
        <v>109</v>
      </c>
      <c r="T15" s="497">
        <f t="shared" si="5"/>
        <v>63</v>
      </c>
      <c r="U15" s="497">
        <v>172</v>
      </c>
      <c r="V15" s="497">
        <f t="shared" si="6"/>
        <v>61</v>
      </c>
      <c r="W15" s="497">
        <v>233</v>
      </c>
      <c r="X15" s="497">
        <f t="shared" si="7"/>
        <v>100</v>
      </c>
      <c r="Y15" s="497">
        <v>333</v>
      </c>
      <c r="Z15" s="498"/>
      <c r="AA15" s="497">
        <v>109</v>
      </c>
    </row>
    <row r="16" spans="1:27">
      <c r="A16" s="498"/>
      <c r="B16" s="496" t="s">
        <v>337</v>
      </c>
      <c r="C16" s="497"/>
      <c r="D16" s="497"/>
      <c r="E16" s="497"/>
      <c r="F16" s="497">
        <f t="shared" si="0"/>
        <v>-151</v>
      </c>
      <c r="G16" s="497">
        <v>-151</v>
      </c>
      <c r="H16" s="497">
        <f t="shared" si="1"/>
        <v>-75</v>
      </c>
      <c r="I16" s="497">
        <v>-226</v>
      </c>
      <c r="J16" s="498"/>
      <c r="K16" s="497">
        <v>-58</v>
      </c>
      <c r="L16" s="497">
        <f t="shared" si="2"/>
        <v>-61</v>
      </c>
      <c r="M16" s="497">
        <v>-119</v>
      </c>
      <c r="N16" s="497">
        <f t="shared" si="3"/>
        <v>-58</v>
      </c>
      <c r="O16" s="497">
        <v>-177</v>
      </c>
      <c r="P16" s="497">
        <f t="shared" si="4"/>
        <v>-79</v>
      </c>
      <c r="Q16" s="497">
        <v>-256</v>
      </c>
      <c r="R16" s="498"/>
      <c r="S16" s="497">
        <v>-63</v>
      </c>
      <c r="T16" s="497">
        <f t="shared" si="5"/>
        <v>-68</v>
      </c>
      <c r="U16" s="497">
        <v>-131</v>
      </c>
      <c r="V16" s="497">
        <f t="shared" si="6"/>
        <v>-61</v>
      </c>
      <c r="W16" s="497">
        <v>-192</v>
      </c>
      <c r="X16" s="497">
        <f t="shared" si="7"/>
        <v>-68</v>
      </c>
      <c r="Y16" s="497">
        <v>-260</v>
      </c>
      <c r="Z16" s="498"/>
      <c r="AA16" s="497">
        <v>-62</v>
      </c>
    </row>
    <row r="17" spans="1:27" ht="18.75" customHeight="1">
      <c r="A17" s="498"/>
      <c r="B17" s="492" t="s">
        <v>361</v>
      </c>
      <c r="C17" s="493">
        <v>0</v>
      </c>
      <c r="D17" s="493">
        <f t="shared" ref="D17:D28" si="11">E17-C17</f>
        <v>1</v>
      </c>
      <c r="E17" s="493">
        <v>1</v>
      </c>
      <c r="F17" s="493">
        <f t="shared" si="0"/>
        <v>0</v>
      </c>
      <c r="G17" s="493">
        <v>1</v>
      </c>
      <c r="H17" s="493">
        <f t="shared" si="1"/>
        <v>1</v>
      </c>
      <c r="I17" s="493">
        <v>2</v>
      </c>
      <c r="J17" s="498"/>
      <c r="K17" s="493">
        <v>0</v>
      </c>
      <c r="L17" s="493">
        <f t="shared" si="2"/>
        <v>0</v>
      </c>
      <c r="M17" s="493">
        <v>0</v>
      </c>
      <c r="N17" s="493">
        <f t="shared" si="3"/>
        <v>0</v>
      </c>
      <c r="O17" s="493">
        <v>0</v>
      </c>
      <c r="P17" s="493">
        <f t="shared" si="4"/>
        <v>2</v>
      </c>
      <c r="Q17" s="493">
        <v>2</v>
      </c>
      <c r="R17" s="498"/>
      <c r="S17" s="493">
        <v>0</v>
      </c>
      <c r="T17" s="493">
        <f t="shared" si="5"/>
        <v>1</v>
      </c>
      <c r="U17" s="493">
        <v>1</v>
      </c>
      <c r="V17" s="493">
        <f t="shared" si="6"/>
        <v>1</v>
      </c>
      <c r="W17" s="493">
        <v>2</v>
      </c>
      <c r="X17" s="493">
        <f t="shared" si="7"/>
        <v>2</v>
      </c>
      <c r="Y17" s="493">
        <v>4</v>
      </c>
      <c r="Z17" s="498"/>
      <c r="AA17" s="493">
        <v>-1</v>
      </c>
    </row>
    <row r="18" spans="1:27">
      <c r="A18" s="498"/>
      <c r="B18" s="476" t="s">
        <v>332</v>
      </c>
      <c r="C18" s="477">
        <f t="shared" ref="C18" si="12">C19+C20+C21+C22</f>
        <v>198</v>
      </c>
      <c r="D18" s="477">
        <f t="shared" si="11"/>
        <v>113</v>
      </c>
      <c r="E18" s="477">
        <f t="shared" ref="E18" si="13">E19+E20+E21+E22</f>
        <v>311</v>
      </c>
      <c r="F18" s="477">
        <f t="shared" si="0"/>
        <v>86</v>
      </c>
      <c r="G18" s="477">
        <f t="shared" ref="G18" si="14">G19+G20+G21+G22</f>
        <v>397</v>
      </c>
      <c r="H18" s="477">
        <f t="shared" si="1"/>
        <v>166</v>
      </c>
      <c r="I18" s="477">
        <f t="shared" ref="I18" si="15">I19+I20+I21+I22</f>
        <v>563</v>
      </c>
      <c r="J18" s="498"/>
      <c r="K18" s="477">
        <f>K19+K20+K21+K22</f>
        <v>194</v>
      </c>
      <c r="L18" s="477">
        <f t="shared" si="2"/>
        <v>126</v>
      </c>
      <c r="M18" s="477">
        <f>M19+M20+M21+M22</f>
        <v>320</v>
      </c>
      <c r="N18" s="477">
        <f t="shared" si="3"/>
        <v>96</v>
      </c>
      <c r="O18" s="477">
        <f>O19+O20+O21+O22</f>
        <v>416</v>
      </c>
      <c r="P18" s="477">
        <f t="shared" si="4"/>
        <v>166</v>
      </c>
      <c r="Q18" s="477">
        <f>Q19+Q20+Q21+Q22</f>
        <v>582</v>
      </c>
      <c r="R18" s="498"/>
      <c r="S18" s="477">
        <f t="shared" ref="S18" si="16">S19+S20+S21+S22</f>
        <v>202</v>
      </c>
      <c r="T18" s="478">
        <f t="shared" si="5"/>
        <v>120</v>
      </c>
      <c r="U18" s="477">
        <f>U19+U20+U21+U22</f>
        <v>322</v>
      </c>
      <c r="V18" s="477">
        <f t="shared" si="6"/>
        <v>101</v>
      </c>
      <c r="W18" s="477">
        <f>W19+W20+W21+W22</f>
        <v>423</v>
      </c>
      <c r="X18" s="477">
        <f t="shared" si="7"/>
        <v>172</v>
      </c>
      <c r="Y18" s="477">
        <f>Y19+Y20+Y21+Y22</f>
        <v>595</v>
      </c>
      <c r="Z18" s="498"/>
      <c r="AA18" s="477">
        <f>AA19+AA20+AA21+AA22</f>
        <v>190</v>
      </c>
    </row>
    <row r="19" spans="1:27">
      <c r="A19" s="498"/>
      <c r="B19" s="492" t="s">
        <v>362</v>
      </c>
      <c r="C19" s="493">
        <v>16</v>
      </c>
      <c r="D19" s="493">
        <f t="shared" si="11"/>
        <v>16</v>
      </c>
      <c r="E19" s="493">
        <v>32</v>
      </c>
      <c r="F19" s="493">
        <f t="shared" si="0"/>
        <v>18</v>
      </c>
      <c r="G19" s="493">
        <v>50</v>
      </c>
      <c r="H19" s="493">
        <f t="shared" si="1"/>
        <v>14</v>
      </c>
      <c r="I19" s="493">
        <v>64</v>
      </c>
      <c r="J19" s="498"/>
      <c r="K19" s="493">
        <v>14</v>
      </c>
      <c r="L19" s="493">
        <f t="shared" si="2"/>
        <v>23</v>
      </c>
      <c r="M19" s="493">
        <v>37</v>
      </c>
      <c r="N19" s="493">
        <f t="shared" si="3"/>
        <v>17</v>
      </c>
      <c r="O19" s="493">
        <v>54</v>
      </c>
      <c r="P19" s="493">
        <f t="shared" si="4"/>
        <v>10</v>
      </c>
      <c r="Q19" s="493">
        <v>64</v>
      </c>
      <c r="R19" s="498"/>
      <c r="S19" s="493">
        <v>11</v>
      </c>
      <c r="T19" s="493">
        <f t="shared" si="5"/>
        <v>12</v>
      </c>
      <c r="U19" s="493">
        <v>23</v>
      </c>
      <c r="V19" s="493">
        <f t="shared" si="6"/>
        <v>15</v>
      </c>
      <c r="W19" s="493">
        <v>38</v>
      </c>
      <c r="X19" s="493">
        <f t="shared" si="7"/>
        <v>15</v>
      </c>
      <c r="Y19" s="493">
        <v>53</v>
      </c>
      <c r="Z19" s="498"/>
      <c r="AA19" s="493">
        <v>10</v>
      </c>
    </row>
    <row r="20" spans="1:27">
      <c r="A20" s="498"/>
      <c r="B20" s="492" t="s">
        <v>363</v>
      </c>
      <c r="C20" s="493">
        <v>106</v>
      </c>
      <c r="D20" s="493">
        <f t="shared" si="11"/>
        <v>65</v>
      </c>
      <c r="E20" s="493">
        <v>171</v>
      </c>
      <c r="F20" s="493">
        <f t="shared" si="0"/>
        <v>57</v>
      </c>
      <c r="G20" s="493">
        <v>228</v>
      </c>
      <c r="H20" s="493">
        <f t="shared" si="1"/>
        <v>83</v>
      </c>
      <c r="I20" s="493">
        <v>311</v>
      </c>
      <c r="J20" s="498"/>
      <c r="K20" s="493">
        <v>103</v>
      </c>
      <c r="L20" s="493">
        <f t="shared" si="2"/>
        <v>76</v>
      </c>
      <c r="M20" s="493">
        <v>179</v>
      </c>
      <c r="N20" s="493">
        <f t="shared" si="3"/>
        <v>72</v>
      </c>
      <c r="O20" s="493">
        <v>251</v>
      </c>
      <c r="P20" s="493">
        <f t="shared" si="4"/>
        <v>94</v>
      </c>
      <c r="Q20" s="493">
        <v>345</v>
      </c>
      <c r="R20" s="498"/>
      <c r="S20" s="493">
        <v>108</v>
      </c>
      <c r="T20" s="493">
        <f t="shared" si="5"/>
        <v>80</v>
      </c>
      <c r="U20" s="493">
        <v>188</v>
      </c>
      <c r="V20" s="493">
        <f t="shared" si="6"/>
        <v>74</v>
      </c>
      <c r="W20" s="493">
        <v>262</v>
      </c>
      <c r="X20" s="493">
        <f t="shared" si="7"/>
        <v>93</v>
      </c>
      <c r="Y20" s="493">
        <v>355</v>
      </c>
      <c r="Z20" s="498"/>
      <c r="AA20" s="493">
        <v>84</v>
      </c>
    </row>
    <row r="21" spans="1:27">
      <c r="A21" s="498"/>
      <c r="B21" s="492" t="s">
        <v>364</v>
      </c>
      <c r="C21" s="493">
        <v>62</v>
      </c>
      <c r="D21" s="493">
        <f t="shared" si="11"/>
        <v>17</v>
      </c>
      <c r="E21" s="493">
        <v>79</v>
      </c>
      <c r="F21" s="493">
        <f t="shared" si="0"/>
        <v>-6</v>
      </c>
      <c r="G21" s="493">
        <v>73</v>
      </c>
      <c r="H21" s="493">
        <f t="shared" si="1"/>
        <v>48</v>
      </c>
      <c r="I21" s="493">
        <v>121</v>
      </c>
      <c r="J21" s="498"/>
      <c r="K21" s="493">
        <v>57</v>
      </c>
      <c r="L21" s="493">
        <f t="shared" si="2"/>
        <v>8</v>
      </c>
      <c r="M21" s="493">
        <v>65</v>
      </c>
      <c r="N21" s="493">
        <f t="shared" si="3"/>
        <v>-12</v>
      </c>
      <c r="O21" s="493">
        <v>53</v>
      </c>
      <c r="P21" s="493">
        <f t="shared" si="4"/>
        <v>47</v>
      </c>
      <c r="Q21" s="493">
        <v>100</v>
      </c>
      <c r="R21" s="498"/>
      <c r="S21" s="493">
        <v>64</v>
      </c>
      <c r="T21" s="493">
        <f t="shared" si="5"/>
        <v>11</v>
      </c>
      <c r="U21" s="493">
        <v>75</v>
      </c>
      <c r="V21" s="493">
        <f t="shared" si="6"/>
        <v>-10</v>
      </c>
      <c r="W21" s="493">
        <v>65</v>
      </c>
      <c r="X21" s="493">
        <f t="shared" si="7"/>
        <v>41</v>
      </c>
      <c r="Y21" s="493">
        <v>106</v>
      </c>
      <c r="Z21" s="498"/>
      <c r="AA21" s="493">
        <v>74</v>
      </c>
    </row>
    <row r="22" spans="1:27" ht="18.75" customHeight="1">
      <c r="A22" s="498"/>
      <c r="B22" s="492" t="s">
        <v>365</v>
      </c>
      <c r="C22" s="493">
        <v>14</v>
      </c>
      <c r="D22" s="493">
        <f t="shared" si="11"/>
        <v>15</v>
      </c>
      <c r="E22" s="493">
        <v>29</v>
      </c>
      <c r="F22" s="493">
        <f t="shared" si="0"/>
        <v>17</v>
      </c>
      <c r="G22" s="493">
        <v>46</v>
      </c>
      <c r="H22" s="493">
        <f t="shared" si="1"/>
        <v>21</v>
      </c>
      <c r="I22" s="493">
        <v>67</v>
      </c>
      <c r="J22" s="498"/>
      <c r="K22" s="493">
        <v>20</v>
      </c>
      <c r="L22" s="493">
        <f t="shared" si="2"/>
        <v>19</v>
      </c>
      <c r="M22" s="493">
        <v>39</v>
      </c>
      <c r="N22" s="493">
        <f t="shared" si="3"/>
        <v>19</v>
      </c>
      <c r="O22" s="493">
        <v>58</v>
      </c>
      <c r="P22" s="493">
        <f t="shared" si="4"/>
        <v>15</v>
      </c>
      <c r="Q22" s="493">
        <v>73</v>
      </c>
      <c r="R22" s="498"/>
      <c r="S22" s="493">
        <v>19</v>
      </c>
      <c r="T22" s="493">
        <f t="shared" si="5"/>
        <v>17</v>
      </c>
      <c r="U22" s="493">
        <v>36</v>
      </c>
      <c r="V22" s="493">
        <f t="shared" si="6"/>
        <v>22</v>
      </c>
      <c r="W22" s="493">
        <v>58</v>
      </c>
      <c r="X22" s="493">
        <f t="shared" si="7"/>
        <v>23</v>
      </c>
      <c r="Y22" s="493">
        <v>81</v>
      </c>
      <c r="Z22" s="498"/>
      <c r="AA22" s="493">
        <v>22</v>
      </c>
    </row>
    <row r="23" spans="1:27">
      <c r="A23" s="498"/>
      <c r="B23" s="479" t="s">
        <v>167</v>
      </c>
      <c r="C23" s="480">
        <f t="shared" ref="C23" si="17">C24+C25+C26+C27+C28</f>
        <v>83</v>
      </c>
      <c r="D23" s="480">
        <f t="shared" si="11"/>
        <v>81</v>
      </c>
      <c r="E23" s="480">
        <f t="shared" ref="E23" si="18">E24+E25+E26+E27+E28</f>
        <v>164</v>
      </c>
      <c r="F23" s="480">
        <f t="shared" si="0"/>
        <v>86</v>
      </c>
      <c r="G23" s="480">
        <f t="shared" ref="G23" si="19">G24+G25+G26+G27+G28</f>
        <v>250</v>
      </c>
      <c r="H23" s="480">
        <f t="shared" si="1"/>
        <v>96</v>
      </c>
      <c r="I23" s="480">
        <f t="shared" ref="I23" si="20">I24+I25+I26+I27+I28</f>
        <v>346</v>
      </c>
      <c r="J23" s="498"/>
      <c r="K23" s="480">
        <f>K24+K25+K26+K27+K28</f>
        <v>89</v>
      </c>
      <c r="L23" s="480">
        <f t="shared" si="2"/>
        <v>97</v>
      </c>
      <c r="M23" s="480">
        <f>M24+M25+M26+M27+M28</f>
        <v>186</v>
      </c>
      <c r="N23" s="480">
        <f t="shared" si="3"/>
        <v>91</v>
      </c>
      <c r="O23" s="480">
        <f>O24+O25+O26+O27+O28</f>
        <v>277</v>
      </c>
      <c r="P23" s="480">
        <f t="shared" si="4"/>
        <v>102</v>
      </c>
      <c r="Q23" s="480">
        <f>Q24+Q25+Q26+Q27+Q28</f>
        <v>379</v>
      </c>
      <c r="R23" s="498"/>
      <c r="S23" s="480">
        <f t="shared" ref="S23" si="21">S24+S25+S26+S27+S28</f>
        <v>122</v>
      </c>
      <c r="T23" s="481">
        <f t="shared" si="5"/>
        <v>154</v>
      </c>
      <c r="U23" s="480">
        <f>U24+U25+U26+U27+U28</f>
        <v>276</v>
      </c>
      <c r="V23" s="480">
        <f t="shared" si="6"/>
        <v>109</v>
      </c>
      <c r="W23" s="480">
        <f>W24+W25+W26+W27+W28</f>
        <v>385</v>
      </c>
      <c r="X23" s="480">
        <f t="shared" si="7"/>
        <v>133</v>
      </c>
      <c r="Y23" s="480">
        <f>Y24+Y25+Y26+Y27+Y28</f>
        <v>518</v>
      </c>
      <c r="Z23" s="498"/>
      <c r="AA23" s="480">
        <f>AA24+AA25+AA26+AA27+AA28</f>
        <v>129</v>
      </c>
    </row>
    <row r="24" spans="1:27">
      <c r="A24" s="498"/>
      <c r="B24" s="492" t="s">
        <v>366</v>
      </c>
      <c r="C24" s="493">
        <v>39</v>
      </c>
      <c r="D24" s="493">
        <f t="shared" si="11"/>
        <v>37</v>
      </c>
      <c r="E24" s="493">
        <v>76</v>
      </c>
      <c r="F24" s="493">
        <f t="shared" si="0"/>
        <v>38</v>
      </c>
      <c r="G24" s="493">
        <v>114</v>
      </c>
      <c r="H24" s="493">
        <f t="shared" si="1"/>
        <v>42</v>
      </c>
      <c r="I24" s="493">
        <v>156</v>
      </c>
      <c r="J24" s="498"/>
      <c r="K24" s="493">
        <v>39</v>
      </c>
      <c r="L24" s="493">
        <f t="shared" si="2"/>
        <v>42</v>
      </c>
      <c r="M24" s="493">
        <v>81</v>
      </c>
      <c r="N24" s="493">
        <f t="shared" si="3"/>
        <v>38</v>
      </c>
      <c r="O24" s="493">
        <v>119</v>
      </c>
      <c r="P24" s="493">
        <f t="shared" si="4"/>
        <v>46</v>
      </c>
      <c r="Q24" s="493">
        <v>165</v>
      </c>
      <c r="R24" s="498"/>
      <c r="S24" s="493">
        <v>72</v>
      </c>
      <c r="T24" s="493">
        <f t="shared" si="5"/>
        <v>75</v>
      </c>
      <c r="U24" s="493">
        <v>147</v>
      </c>
      <c r="V24" s="493">
        <f t="shared" si="6"/>
        <v>69</v>
      </c>
      <c r="W24" s="493">
        <v>216</v>
      </c>
      <c r="X24" s="493">
        <f t="shared" si="7"/>
        <v>86</v>
      </c>
      <c r="Y24" s="493">
        <v>302</v>
      </c>
      <c r="Z24" s="498"/>
      <c r="AA24" s="493">
        <v>86</v>
      </c>
    </row>
    <row r="25" spans="1:27">
      <c r="A25" s="498"/>
      <c r="B25" s="492" t="s">
        <v>367</v>
      </c>
      <c r="C25" s="493">
        <v>38</v>
      </c>
      <c r="D25" s="493">
        <f t="shared" si="11"/>
        <v>41</v>
      </c>
      <c r="E25" s="493">
        <v>79</v>
      </c>
      <c r="F25" s="493">
        <f t="shared" si="0"/>
        <v>38</v>
      </c>
      <c r="G25" s="493">
        <v>117</v>
      </c>
      <c r="H25" s="493">
        <f t="shared" si="1"/>
        <v>45</v>
      </c>
      <c r="I25" s="493">
        <v>162</v>
      </c>
      <c r="J25" s="498"/>
      <c r="K25" s="493">
        <v>43</v>
      </c>
      <c r="L25" s="493">
        <f t="shared" si="2"/>
        <v>47</v>
      </c>
      <c r="M25" s="493">
        <v>90</v>
      </c>
      <c r="N25" s="493">
        <f t="shared" si="3"/>
        <v>45</v>
      </c>
      <c r="O25" s="493">
        <v>135</v>
      </c>
      <c r="P25" s="493">
        <f t="shared" si="4"/>
        <v>46</v>
      </c>
      <c r="Q25" s="493">
        <v>181</v>
      </c>
      <c r="R25" s="498"/>
      <c r="S25" s="493">
        <v>43</v>
      </c>
      <c r="T25" s="493">
        <f t="shared" si="5"/>
        <v>70</v>
      </c>
      <c r="U25" s="493">
        <v>113</v>
      </c>
      <c r="V25" s="493">
        <f t="shared" si="6"/>
        <v>31</v>
      </c>
      <c r="W25" s="493">
        <v>144</v>
      </c>
      <c r="X25" s="493">
        <f t="shared" si="7"/>
        <v>44</v>
      </c>
      <c r="Y25" s="493">
        <v>188</v>
      </c>
      <c r="Z25" s="498"/>
      <c r="AA25" s="493">
        <v>35</v>
      </c>
    </row>
    <row r="26" spans="1:27">
      <c r="A26" s="498"/>
      <c r="B26" s="492" t="s">
        <v>368</v>
      </c>
      <c r="C26" s="493">
        <v>2</v>
      </c>
      <c r="D26" s="493">
        <f t="shared" si="11"/>
        <v>0</v>
      </c>
      <c r="E26" s="493">
        <v>2</v>
      </c>
      <c r="F26" s="493">
        <f t="shared" si="0"/>
        <v>3</v>
      </c>
      <c r="G26" s="493">
        <v>5</v>
      </c>
      <c r="H26" s="493">
        <f t="shared" si="1"/>
        <v>4</v>
      </c>
      <c r="I26" s="493">
        <v>9</v>
      </c>
      <c r="J26" s="498"/>
      <c r="K26" s="493">
        <v>2</v>
      </c>
      <c r="L26" s="493">
        <f t="shared" si="2"/>
        <v>2</v>
      </c>
      <c r="M26" s="493">
        <v>4</v>
      </c>
      <c r="N26" s="493">
        <f t="shared" si="3"/>
        <v>3</v>
      </c>
      <c r="O26" s="493">
        <v>7</v>
      </c>
      <c r="P26" s="493">
        <f t="shared" si="4"/>
        <v>4</v>
      </c>
      <c r="Q26" s="493">
        <v>11</v>
      </c>
      <c r="R26" s="498"/>
      <c r="S26" s="493">
        <v>2</v>
      </c>
      <c r="T26" s="493">
        <f t="shared" si="5"/>
        <v>3</v>
      </c>
      <c r="U26" s="493">
        <v>5</v>
      </c>
      <c r="V26" s="493">
        <f t="shared" si="6"/>
        <v>3</v>
      </c>
      <c r="W26" s="493">
        <v>8</v>
      </c>
      <c r="X26" s="493">
        <f t="shared" si="7"/>
        <v>5</v>
      </c>
      <c r="Y26" s="493">
        <v>13</v>
      </c>
      <c r="Z26" s="498"/>
      <c r="AA26" s="493">
        <v>5</v>
      </c>
    </row>
    <row r="27" spans="1:27">
      <c r="A27" s="498"/>
      <c r="B27" s="492" t="s">
        <v>369</v>
      </c>
      <c r="C27" s="493">
        <v>5</v>
      </c>
      <c r="D27" s="493">
        <f t="shared" si="11"/>
        <v>3</v>
      </c>
      <c r="E27" s="493">
        <v>8</v>
      </c>
      <c r="F27" s="493">
        <f t="shared" si="0"/>
        <v>7</v>
      </c>
      <c r="G27" s="493">
        <v>15</v>
      </c>
      <c r="H27" s="493">
        <f t="shared" si="1"/>
        <v>6</v>
      </c>
      <c r="I27" s="493">
        <v>21</v>
      </c>
      <c r="J27" s="498"/>
      <c r="K27" s="493">
        <v>5</v>
      </c>
      <c r="L27" s="493">
        <f t="shared" si="2"/>
        <v>6</v>
      </c>
      <c r="M27" s="493">
        <v>11</v>
      </c>
      <c r="N27" s="493">
        <f t="shared" si="3"/>
        <v>6</v>
      </c>
      <c r="O27" s="493">
        <v>17</v>
      </c>
      <c r="P27" s="493">
        <f t="shared" si="4"/>
        <v>6</v>
      </c>
      <c r="Q27" s="493">
        <v>23</v>
      </c>
      <c r="R27" s="498"/>
      <c r="S27" s="493">
        <v>6</v>
      </c>
      <c r="T27" s="493">
        <f t="shared" si="5"/>
        <v>6</v>
      </c>
      <c r="U27" s="493">
        <v>12</v>
      </c>
      <c r="V27" s="493">
        <f t="shared" si="6"/>
        <v>7</v>
      </c>
      <c r="W27" s="493">
        <v>19</v>
      </c>
      <c r="X27" s="493">
        <f t="shared" si="7"/>
        <v>-2</v>
      </c>
      <c r="Y27" s="493">
        <v>17</v>
      </c>
      <c r="Z27" s="498"/>
      <c r="AA27" s="493">
        <v>3</v>
      </c>
    </row>
    <row r="28" spans="1:27">
      <c r="A28" s="498"/>
      <c r="B28" s="492" t="s">
        <v>370</v>
      </c>
      <c r="C28" s="493">
        <v>-1</v>
      </c>
      <c r="D28" s="493">
        <f t="shared" si="11"/>
        <v>0</v>
      </c>
      <c r="E28" s="493">
        <v>-1</v>
      </c>
      <c r="F28" s="493">
        <f t="shared" si="0"/>
        <v>0</v>
      </c>
      <c r="G28" s="493">
        <v>-1</v>
      </c>
      <c r="H28" s="493">
        <f t="shared" si="1"/>
        <v>-1</v>
      </c>
      <c r="I28" s="493">
        <v>-2</v>
      </c>
      <c r="J28" s="498"/>
      <c r="K28" s="493">
        <v>0</v>
      </c>
      <c r="L28" s="493">
        <f t="shared" si="2"/>
        <v>0</v>
      </c>
      <c r="M28" s="493">
        <v>0</v>
      </c>
      <c r="N28" s="493">
        <f t="shared" si="3"/>
        <v>-1</v>
      </c>
      <c r="O28" s="493">
        <v>-1</v>
      </c>
      <c r="P28" s="493">
        <f t="shared" si="4"/>
        <v>0</v>
      </c>
      <c r="Q28" s="493">
        <v>-1</v>
      </c>
      <c r="R28" s="498"/>
      <c r="S28" s="493">
        <v>-1</v>
      </c>
      <c r="T28" s="493">
        <f t="shared" si="5"/>
        <v>0</v>
      </c>
      <c r="U28" s="493">
        <v>-1</v>
      </c>
      <c r="V28" s="493">
        <f t="shared" si="6"/>
        <v>-1</v>
      </c>
      <c r="W28" s="493">
        <v>-2</v>
      </c>
      <c r="X28" s="493">
        <f t="shared" si="7"/>
        <v>0</v>
      </c>
      <c r="Y28" s="493">
        <v>-2</v>
      </c>
      <c r="Z28" s="498"/>
      <c r="AA28" s="493">
        <v>0</v>
      </c>
    </row>
    <row r="29" spans="1:27" ht="6" customHeight="1">
      <c r="A29" s="498"/>
      <c r="B29" s="498"/>
      <c r="C29" s="499"/>
      <c r="D29" s="499"/>
      <c r="E29" s="499"/>
      <c r="F29" s="499"/>
      <c r="G29" s="499"/>
      <c r="H29" s="499"/>
      <c r="I29" s="499"/>
      <c r="J29" s="498"/>
      <c r="K29" s="499"/>
      <c r="L29" s="499"/>
      <c r="M29" s="499"/>
      <c r="N29" s="499"/>
      <c r="O29" s="499"/>
      <c r="P29" s="499"/>
      <c r="Q29" s="499"/>
      <c r="R29" s="498"/>
      <c r="S29" s="499"/>
      <c r="T29" s="499"/>
      <c r="U29" s="499"/>
      <c r="V29" s="499"/>
      <c r="W29" s="499"/>
      <c r="X29" s="499"/>
      <c r="Y29" s="499"/>
      <c r="Z29" s="498"/>
      <c r="AA29" s="499"/>
    </row>
    <row r="30" spans="1:27">
      <c r="A30" s="498"/>
      <c r="B30" s="487" t="s">
        <v>338</v>
      </c>
      <c r="C30" s="488">
        <v>-7</v>
      </c>
      <c r="D30" s="488">
        <f>E30-C30</f>
        <v>-15</v>
      </c>
      <c r="E30" s="488">
        <v>-22</v>
      </c>
      <c r="F30" s="488">
        <f>G30-E30</f>
        <v>-14</v>
      </c>
      <c r="G30" s="488">
        <v>-36</v>
      </c>
      <c r="H30" s="488">
        <f>I30-G30</f>
        <v>-30</v>
      </c>
      <c r="I30" s="488">
        <v>-66</v>
      </c>
      <c r="J30" s="498"/>
      <c r="K30" s="488">
        <v>-13</v>
      </c>
      <c r="L30" s="488">
        <f>M30-K30</f>
        <v>-21</v>
      </c>
      <c r="M30" s="488">
        <v>-34</v>
      </c>
      <c r="N30" s="488">
        <f>O30-M30</f>
        <v>-14</v>
      </c>
      <c r="O30" s="488">
        <v>-48</v>
      </c>
      <c r="P30" s="488">
        <f>Q30-O30</f>
        <v>-33</v>
      </c>
      <c r="Q30" s="488">
        <v>-81</v>
      </c>
      <c r="R30" s="498"/>
      <c r="S30" s="488">
        <v>-6</v>
      </c>
      <c r="T30" s="489">
        <f>U30-S30</f>
        <v>-18</v>
      </c>
      <c r="U30" s="488">
        <v>-24</v>
      </c>
      <c r="V30" s="488">
        <f>W30-U30</f>
        <v>-12</v>
      </c>
      <c r="W30" s="488">
        <v>-36</v>
      </c>
      <c r="X30" s="488">
        <f>Y30-W30</f>
        <v>-26</v>
      </c>
      <c r="Y30" s="488">
        <v>-62</v>
      </c>
      <c r="Z30" s="498"/>
      <c r="AA30" s="488">
        <v>-10</v>
      </c>
    </row>
    <row r="31" spans="1:27">
      <c r="A31" s="498"/>
      <c r="C31" s="498"/>
      <c r="D31" s="498"/>
      <c r="E31" s="498"/>
      <c r="F31" s="498"/>
      <c r="G31" s="498"/>
      <c r="H31" s="498"/>
      <c r="I31" s="498"/>
      <c r="J31" s="498"/>
      <c r="K31" s="499"/>
      <c r="L31" s="499"/>
      <c r="M31" s="499"/>
      <c r="N31" s="499"/>
      <c r="O31" s="499"/>
      <c r="P31" s="499"/>
      <c r="Q31" s="499"/>
      <c r="R31" s="498"/>
      <c r="S31" s="499"/>
      <c r="T31" s="499"/>
      <c r="U31" s="499"/>
      <c r="V31" s="499"/>
      <c r="W31" s="499"/>
      <c r="X31" s="499"/>
      <c r="Y31" s="499"/>
      <c r="Z31" s="498"/>
      <c r="AA31" s="499"/>
    </row>
    <row r="32" spans="1:27" ht="25.5">
      <c r="A32" s="498"/>
      <c r="B32" s="842" t="s">
        <v>145</v>
      </c>
      <c r="C32" s="843">
        <f>C33+C34+C35</f>
        <v>-212</v>
      </c>
      <c r="D32" s="843">
        <f t="shared" ref="D32:D45" si="22">E32-C32</f>
        <v>-221</v>
      </c>
      <c r="E32" s="843">
        <f>E33+E34+E35</f>
        <v>-433</v>
      </c>
      <c r="F32" s="843">
        <f t="shared" ref="F32:F45" si="23">G32-E32</f>
        <v>-239</v>
      </c>
      <c r="G32" s="843">
        <f>G33+G34+G35</f>
        <v>-672</v>
      </c>
      <c r="H32" s="843">
        <f t="shared" ref="H32:H45" si="24">I32-G32</f>
        <v>-282</v>
      </c>
      <c r="I32" s="843">
        <f>I33+I34+I35</f>
        <v>-954</v>
      </c>
      <c r="J32" s="558"/>
      <c r="K32" s="843">
        <f>K33+K34+K35</f>
        <v>-238</v>
      </c>
      <c r="L32" s="843">
        <f t="shared" ref="L32:L38" si="25">M32-K32</f>
        <v>-276</v>
      </c>
      <c r="M32" s="843">
        <f>M33+M34+M35</f>
        <v>-514</v>
      </c>
      <c r="N32" s="843">
        <f t="shared" ref="N32:N38" si="26">O32-M32</f>
        <v>-220</v>
      </c>
      <c r="O32" s="844">
        <f>O33+O34+O35</f>
        <v>-734</v>
      </c>
      <c r="P32" s="844">
        <f t="shared" ref="P32:P38" si="27">Q32-O32</f>
        <v>-277</v>
      </c>
      <c r="Q32" s="844">
        <f>Q33+Q34+Q35</f>
        <v>-1011</v>
      </c>
      <c r="R32" s="558"/>
      <c r="S32" s="843">
        <f>S33+S34+S35</f>
        <v>-260</v>
      </c>
      <c r="T32" s="843">
        <f t="shared" ref="T32:T38" si="28">U32-S32</f>
        <v>-245</v>
      </c>
      <c r="U32" s="843">
        <f>U33+U34+U35</f>
        <v>-505</v>
      </c>
      <c r="V32" s="843">
        <f t="shared" ref="V32:V45" si="29">W32-U32</f>
        <v>-268</v>
      </c>
      <c r="W32" s="843">
        <f>W33+W34+W35</f>
        <v>-773</v>
      </c>
      <c r="X32" s="843">
        <f t="shared" ref="X32:X45" si="30">Y32-W32</f>
        <v>-280</v>
      </c>
      <c r="Y32" s="843">
        <f>Y33+Y34+Y35</f>
        <v>-1053</v>
      </c>
      <c r="Z32" s="558"/>
      <c r="AA32" s="843">
        <f>AA33+AA34+AA35</f>
        <v>-275</v>
      </c>
    </row>
    <row r="33" spans="1:27">
      <c r="A33" s="498"/>
      <c r="B33" s="431" t="s">
        <v>146</v>
      </c>
      <c r="C33" s="502">
        <v>-190</v>
      </c>
      <c r="D33" s="502">
        <f t="shared" si="22"/>
        <v>-191</v>
      </c>
      <c r="E33" s="502">
        <v>-381</v>
      </c>
      <c r="F33" s="502">
        <f t="shared" si="23"/>
        <v>-198</v>
      </c>
      <c r="G33" s="502">
        <v>-579</v>
      </c>
      <c r="H33" s="502">
        <f t="shared" si="24"/>
        <v>-222</v>
      </c>
      <c r="I33" s="502">
        <v>-801</v>
      </c>
      <c r="J33" s="498"/>
      <c r="K33" s="502">
        <v>-216</v>
      </c>
      <c r="L33" s="502">
        <f t="shared" si="25"/>
        <v>-225</v>
      </c>
      <c r="M33" s="502">
        <v>-441</v>
      </c>
      <c r="N33" s="502">
        <f t="shared" si="26"/>
        <v>-216</v>
      </c>
      <c r="O33" s="502">
        <v>-657</v>
      </c>
      <c r="P33" s="502">
        <f t="shared" si="27"/>
        <v>-227</v>
      </c>
      <c r="Q33" s="502">
        <v>-884</v>
      </c>
      <c r="R33" s="498"/>
      <c r="S33" s="502">
        <v>-234</v>
      </c>
      <c r="T33" s="502">
        <f t="shared" si="28"/>
        <v>-235</v>
      </c>
      <c r="U33" s="502">
        <v>-469</v>
      </c>
      <c r="V33" s="502">
        <f t="shared" si="29"/>
        <v>-235</v>
      </c>
      <c r="W33" s="502">
        <v>-704</v>
      </c>
      <c r="X33" s="502">
        <f t="shared" si="30"/>
        <v>-251</v>
      </c>
      <c r="Y33" s="502">
        <v>-955</v>
      </c>
      <c r="Z33" s="498"/>
      <c r="AA33" s="502">
        <v>-250</v>
      </c>
    </row>
    <row r="34" spans="1:27">
      <c r="A34" s="498"/>
      <c r="B34" s="431" t="s">
        <v>147</v>
      </c>
      <c r="C34" s="502">
        <v>-22</v>
      </c>
      <c r="D34" s="502">
        <f t="shared" si="22"/>
        <v>-30</v>
      </c>
      <c r="E34" s="502">
        <v>-52</v>
      </c>
      <c r="F34" s="502">
        <f t="shared" si="23"/>
        <v>-41</v>
      </c>
      <c r="G34" s="502">
        <v>-93</v>
      </c>
      <c r="H34" s="502">
        <f t="shared" si="24"/>
        <v>-58</v>
      </c>
      <c r="I34" s="502">
        <v>-151</v>
      </c>
      <c r="J34" s="498"/>
      <c r="K34" s="502">
        <v>-22</v>
      </c>
      <c r="L34" s="502">
        <f t="shared" si="25"/>
        <v>-51</v>
      </c>
      <c r="M34" s="502">
        <v>-73</v>
      </c>
      <c r="N34" s="502">
        <f t="shared" si="26"/>
        <v>-2</v>
      </c>
      <c r="O34" s="502">
        <v>-75</v>
      </c>
      <c r="P34" s="502">
        <f t="shared" si="27"/>
        <v>-38</v>
      </c>
      <c r="Q34" s="502">
        <v>-113</v>
      </c>
      <c r="R34" s="498"/>
      <c r="S34" s="502">
        <v>-26</v>
      </c>
      <c r="T34" s="502">
        <f t="shared" si="28"/>
        <v>-10</v>
      </c>
      <c r="U34" s="502">
        <v>-36</v>
      </c>
      <c r="V34" s="502">
        <f t="shared" si="29"/>
        <v>-33</v>
      </c>
      <c r="W34" s="502">
        <v>-69</v>
      </c>
      <c r="X34" s="502">
        <f t="shared" si="30"/>
        <v>-20</v>
      </c>
      <c r="Y34" s="502">
        <v>-89</v>
      </c>
      <c r="Z34" s="498"/>
      <c r="AA34" s="502">
        <v>-25</v>
      </c>
    </row>
    <row r="35" spans="1:27" ht="15.75" thickBot="1">
      <c r="A35" s="498"/>
      <c r="B35" s="431" t="s">
        <v>148</v>
      </c>
      <c r="C35" s="502">
        <v>0</v>
      </c>
      <c r="D35" s="502">
        <f t="shared" si="22"/>
        <v>0</v>
      </c>
      <c r="E35" s="502">
        <v>0</v>
      </c>
      <c r="F35" s="502">
        <f t="shared" si="23"/>
        <v>0</v>
      </c>
      <c r="G35" s="502">
        <v>0</v>
      </c>
      <c r="H35" s="502">
        <f t="shared" si="24"/>
        <v>-2</v>
      </c>
      <c r="I35" s="502">
        <v>-2</v>
      </c>
      <c r="J35" s="498"/>
      <c r="K35" s="502">
        <v>0</v>
      </c>
      <c r="L35" s="502">
        <f t="shared" si="25"/>
        <v>0</v>
      </c>
      <c r="M35" s="502">
        <v>0</v>
      </c>
      <c r="N35" s="502">
        <f t="shared" si="26"/>
        <v>-2</v>
      </c>
      <c r="O35" s="502">
        <v>-2</v>
      </c>
      <c r="P35" s="502">
        <f t="shared" si="27"/>
        <v>-12</v>
      </c>
      <c r="Q35" s="502">
        <v>-14</v>
      </c>
      <c r="R35" s="498"/>
      <c r="S35" s="502">
        <v>0</v>
      </c>
      <c r="T35" s="502">
        <f t="shared" si="28"/>
        <v>0</v>
      </c>
      <c r="U35" s="502">
        <v>0</v>
      </c>
      <c r="V35" s="502">
        <f t="shared" si="29"/>
        <v>0</v>
      </c>
      <c r="W35" s="502">
        <v>0</v>
      </c>
      <c r="X35" s="502">
        <f t="shared" si="30"/>
        <v>-9</v>
      </c>
      <c r="Y35" s="502">
        <v>-9</v>
      </c>
      <c r="Z35" s="498"/>
      <c r="AA35" s="502">
        <v>0</v>
      </c>
    </row>
    <row r="36" spans="1:27" ht="16.5" thickTop="1" thickBot="1">
      <c r="A36" s="498"/>
      <c r="B36" s="490" t="s">
        <v>377</v>
      </c>
      <c r="C36" s="491">
        <f>C7+C32</f>
        <v>289</v>
      </c>
      <c r="D36" s="491">
        <f t="shared" si="22"/>
        <v>160</v>
      </c>
      <c r="E36" s="491">
        <f>E7+E32</f>
        <v>449</v>
      </c>
      <c r="F36" s="491">
        <f t="shared" si="23"/>
        <v>236</v>
      </c>
      <c r="G36" s="491">
        <f>G7+G32</f>
        <v>685</v>
      </c>
      <c r="H36" s="491">
        <f t="shared" si="24"/>
        <v>331.59999999999991</v>
      </c>
      <c r="I36" s="491">
        <f>I7+I32</f>
        <v>1016.5999999999999</v>
      </c>
      <c r="J36" s="498"/>
      <c r="K36" s="491">
        <f>K7+K32</f>
        <v>465</v>
      </c>
      <c r="L36" s="491">
        <f t="shared" si="25"/>
        <v>300</v>
      </c>
      <c r="M36" s="491">
        <f>M7+M32</f>
        <v>765</v>
      </c>
      <c r="N36" s="491">
        <f t="shared" si="26"/>
        <v>305</v>
      </c>
      <c r="O36" s="491">
        <f>O7+O32</f>
        <v>1070</v>
      </c>
      <c r="P36" s="491">
        <f t="shared" si="27"/>
        <v>247.30000000000018</v>
      </c>
      <c r="Q36" s="491">
        <f>Q7+Q32</f>
        <v>1317.3000000000002</v>
      </c>
      <c r="R36" s="498"/>
      <c r="S36" s="491">
        <f>S7+S32</f>
        <v>415</v>
      </c>
      <c r="T36" s="491">
        <f t="shared" si="28"/>
        <v>303</v>
      </c>
      <c r="U36" s="491">
        <f>U7+U32</f>
        <v>718</v>
      </c>
      <c r="V36" s="491">
        <f t="shared" si="29"/>
        <v>238</v>
      </c>
      <c r="W36" s="491">
        <f>W7+W32</f>
        <v>956</v>
      </c>
      <c r="X36" s="491">
        <f t="shared" si="30"/>
        <v>234</v>
      </c>
      <c r="Y36" s="491">
        <f>Y7+Y32</f>
        <v>1190</v>
      </c>
      <c r="Z36" s="498"/>
      <c r="AA36" s="491">
        <f>AA7+AA32</f>
        <v>372.10486765047017</v>
      </c>
    </row>
    <row r="37" spans="1:27" ht="15.75" thickTop="1">
      <c r="A37" s="498"/>
      <c r="B37" s="431" t="s">
        <v>149</v>
      </c>
      <c r="C37" s="502">
        <v>-36</v>
      </c>
      <c r="D37" s="502">
        <f t="shared" si="22"/>
        <v>-33</v>
      </c>
      <c r="E37" s="502">
        <v>-69</v>
      </c>
      <c r="F37" s="502">
        <f t="shared" si="23"/>
        <v>-34</v>
      </c>
      <c r="G37" s="502">
        <v>-103</v>
      </c>
      <c r="H37" s="502">
        <f t="shared" si="24"/>
        <v>-36</v>
      </c>
      <c r="I37" s="502">
        <v>-139</v>
      </c>
      <c r="J37" s="498"/>
      <c r="K37" s="502">
        <v>-32</v>
      </c>
      <c r="L37" s="502">
        <f t="shared" si="25"/>
        <v>-29</v>
      </c>
      <c r="M37" s="502">
        <v>-61</v>
      </c>
      <c r="N37" s="502">
        <f t="shared" si="26"/>
        <v>-34</v>
      </c>
      <c r="O37" s="502">
        <v>-95</v>
      </c>
      <c r="P37" s="502">
        <f t="shared" si="27"/>
        <v>-27</v>
      </c>
      <c r="Q37" s="502">
        <v>-122</v>
      </c>
      <c r="R37" s="498"/>
      <c r="S37" s="502">
        <v>-42</v>
      </c>
      <c r="T37" s="502">
        <f t="shared" si="28"/>
        <v>-43</v>
      </c>
      <c r="U37" s="502">
        <v>-85</v>
      </c>
      <c r="V37" s="502">
        <f t="shared" si="29"/>
        <v>-43</v>
      </c>
      <c r="W37" s="502">
        <v>-128</v>
      </c>
      <c r="X37" s="502">
        <f t="shared" si="30"/>
        <v>-41</v>
      </c>
      <c r="Y37" s="502">
        <v>-169</v>
      </c>
      <c r="Z37" s="498"/>
      <c r="AA37" s="502">
        <v>-41</v>
      </c>
    </row>
    <row r="38" spans="1:27" ht="15.75" thickBot="1">
      <c r="A38" s="498"/>
      <c r="B38" s="431" t="s">
        <v>150</v>
      </c>
      <c r="C38" s="502">
        <v>2</v>
      </c>
      <c r="D38" s="502">
        <f t="shared" si="22"/>
        <v>-1</v>
      </c>
      <c r="E38" s="502">
        <v>1</v>
      </c>
      <c r="F38" s="502">
        <f t="shared" si="23"/>
        <v>-1</v>
      </c>
      <c r="G38" s="502">
        <v>0</v>
      </c>
      <c r="H38" s="502">
        <f t="shared" si="24"/>
        <v>-1</v>
      </c>
      <c r="I38" s="502">
        <v>-1</v>
      </c>
      <c r="J38" s="498"/>
      <c r="K38" s="502">
        <v>1</v>
      </c>
      <c r="L38" s="502">
        <f t="shared" si="25"/>
        <v>-2</v>
      </c>
      <c r="M38" s="502">
        <v>-1</v>
      </c>
      <c r="N38" s="502">
        <f t="shared" si="26"/>
        <v>0</v>
      </c>
      <c r="O38" s="502">
        <v>-1</v>
      </c>
      <c r="P38" s="502">
        <f t="shared" si="27"/>
        <v>2</v>
      </c>
      <c r="Q38" s="502">
        <v>1</v>
      </c>
      <c r="R38" s="498"/>
      <c r="S38" s="502">
        <v>1</v>
      </c>
      <c r="T38" s="502">
        <f t="shared" si="28"/>
        <v>1</v>
      </c>
      <c r="U38" s="502">
        <v>2</v>
      </c>
      <c r="V38" s="502">
        <f t="shared" si="29"/>
        <v>1</v>
      </c>
      <c r="W38" s="502">
        <v>3</v>
      </c>
      <c r="X38" s="502">
        <f t="shared" si="30"/>
        <v>0</v>
      </c>
      <c r="Y38" s="502">
        <v>3</v>
      </c>
      <c r="Z38" s="498"/>
      <c r="AA38" s="502">
        <v>0</v>
      </c>
    </row>
    <row r="39" spans="1:27" ht="16.5" thickTop="1" thickBot="1">
      <c r="A39" s="498"/>
      <c r="B39" s="490" t="s">
        <v>378</v>
      </c>
      <c r="C39" s="491">
        <f>C36+C37+C38</f>
        <v>255</v>
      </c>
      <c r="D39" s="491">
        <f t="shared" si="22"/>
        <v>126</v>
      </c>
      <c r="E39" s="491">
        <f>E36+E37+E38</f>
        <v>381</v>
      </c>
      <c r="F39" s="491">
        <f t="shared" si="23"/>
        <v>201</v>
      </c>
      <c r="G39" s="491">
        <f>G36+G37+G38</f>
        <v>582</v>
      </c>
      <c r="H39" s="491">
        <f t="shared" si="24"/>
        <v>294.59999999999991</v>
      </c>
      <c r="I39" s="491">
        <f>I36+I37+I38</f>
        <v>876.59999999999991</v>
      </c>
      <c r="J39" s="498"/>
      <c r="K39" s="491">
        <f t="shared" ref="K39:Q39" si="31">K36+K37+K38</f>
        <v>434</v>
      </c>
      <c r="L39" s="491">
        <f t="shared" si="31"/>
        <v>269</v>
      </c>
      <c r="M39" s="491">
        <f t="shared" si="31"/>
        <v>703</v>
      </c>
      <c r="N39" s="491">
        <f t="shared" si="31"/>
        <v>271</v>
      </c>
      <c r="O39" s="491">
        <f t="shared" si="31"/>
        <v>974</v>
      </c>
      <c r="P39" s="491">
        <f t="shared" si="31"/>
        <v>222.30000000000018</v>
      </c>
      <c r="Q39" s="491">
        <f t="shared" si="31"/>
        <v>1196.3000000000002</v>
      </c>
      <c r="R39" s="498"/>
      <c r="S39" s="491">
        <f>S36+S37+S38</f>
        <v>374</v>
      </c>
      <c r="T39" s="491">
        <f>T36+T37+T38</f>
        <v>261</v>
      </c>
      <c r="U39" s="491">
        <f>U36+U37+U38</f>
        <v>635</v>
      </c>
      <c r="V39" s="491">
        <f t="shared" si="29"/>
        <v>196</v>
      </c>
      <c r="W39" s="491">
        <f>W36+W37+W38</f>
        <v>831</v>
      </c>
      <c r="X39" s="491">
        <f t="shared" si="30"/>
        <v>193</v>
      </c>
      <c r="Y39" s="491">
        <f>Y36+Y37+Y38</f>
        <v>1024</v>
      </c>
      <c r="Z39" s="498"/>
      <c r="AA39" s="491">
        <f>AA36+AA37+AA38</f>
        <v>331.10486765047017</v>
      </c>
    </row>
    <row r="40" spans="1:27" ht="15.75" thickTop="1">
      <c r="A40" s="498"/>
      <c r="B40" s="431" t="s">
        <v>24</v>
      </c>
      <c r="C40" s="502">
        <v>-76</v>
      </c>
      <c r="D40" s="502">
        <f t="shared" si="22"/>
        <v>-38</v>
      </c>
      <c r="E40" s="502">
        <v>-114</v>
      </c>
      <c r="F40" s="502">
        <f t="shared" si="23"/>
        <v>-55</v>
      </c>
      <c r="G40" s="502">
        <v>-169</v>
      </c>
      <c r="H40" s="502">
        <f t="shared" si="24"/>
        <v>-52</v>
      </c>
      <c r="I40" s="502">
        <v>-221</v>
      </c>
      <c r="J40" s="498"/>
      <c r="K40" s="502">
        <v>-127</v>
      </c>
      <c r="L40" s="502">
        <f t="shared" ref="L40:L45" si="32">M40-K40</f>
        <v>-80</v>
      </c>
      <c r="M40" s="502">
        <v>-207</v>
      </c>
      <c r="N40" s="502">
        <f t="shared" ref="N40:N45" si="33">O40-M40</f>
        <v>-79</v>
      </c>
      <c r="O40" s="502">
        <v>-286</v>
      </c>
      <c r="P40" s="502">
        <f t="shared" ref="P40:P45" si="34">Q40-O40</f>
        <v>-66</v>
      </c>
      <c r="Q40" s="502">
        <v>-352</v>
      </c>
      <c r="R40" s="498"/>
      <c r="S40" s="502">
        <v>-109</v>
      </c>
      <c r="T40" s="502">
        <f t="shared" ref="T40:T45" si="35">U40-S40</f>
        <v>-77</v>
      </c>
      <c r="U40" s="502">
        <v>-186</v>
      </c>
      <c r="V40" s="502">
        <f t="shared" si="29"/>
        <v>-58</v>
      </c>
      <c r="W40" s="502">
        <v>-244</v>
      </c>
      <c r="X40" s="502">
        <f t="shared" si="30"/>
        <v>-62</v>
      </c>
      <c r="Y40" s="502">
        <v>-306</v>
      </c>
      <c r="Z40" s="498"/>
      <c r="AA40" s="502">
        <v>-98</v>
      </c>
    </row>
    <row r="41" spans="1:27">
      <c r="A41" s="498"/>
      <c r="B41" s="431" t="s">
        <v>151</v>
      </c>
      <c r="C41" s="502">
        <v>2</v>
      </c>
      <c r="D41" s="502">
        <f t="shared" si="22"/>
        <v>1</v>
      </c>
      <c r="E41" s="502">
        <v>3</v>
      </c>
      <c r="F41" s="502">
        <f t="shared" si="23"/>
        <v>0</v>
      </c>
      <c r="G41" s="502">
        <v>3</v>
      </c>
      <c r="H41" s="502">
        <f t="shared" si="24"/>
        <v>0</v>
      </c>
      <c r="I41" s="502">
        <v>3</v>
      </c>
      <c r="J41" s="498"/>
      <c r="K41" s="502">
        <v>0</v>
      </c>
      <c r="L41" s="502">
        <f t="shared" si="32"/>
        <v>0</v>
      </c>
      <c r="M41" s="502">
        <v>0</v>
      </c>
      <c r="N41" s="502">
        <f t="shared" si="33"/>
        <v>0</v>
      </c>
      <c r="O41" s="502">
        <v>0</v>
      </c>
      <c r="P41" s="502">
        <f t="shared" si="34"/>
        <v>0</v>
      </c>
      <c r="Q41" s="502">
        <v>0</v>
      </c>
      <c r="R41" s="498"/>
      <c r="S41" s="502">
        <v>0</v>
      </c>
      <c r="T41" s="502">
        <f t="shared" si="35"/>
        <v>0</v>
      </c>
      <c r="U41" s="502">
        <v>0</v>
      </c>
      <c r="V41" s="502">
        <f t="shared" si="29"/>
        <v>0</v>
      </c>
      <c r="W41" s="502">
        <v>0</v>
      </c>
      <c r="X41" s="502">
        <f t="shared" si="30"/>
        <v>0</v>
      </c>
      <c r="Y41" s="502">
        <v>0</v>
      </c>
      <c r="Z41" s="498"/>
      <c r="AA41" s="502">
        <v>0</v>
      </c>
    </row>
    <row r="42" spans="1:27" ht="15.75" thickBot="1">
      <c r="A42" s="498"/>
      <c r="B42" s="431" t="s">
        <v>26</v>
      </c>
      <c r="C42" s="502">
        <v>-8</v>
      </c>
      <c r="D42" s="502">
        <f t="shared" si="22"/>
        <v>-5</v>
      </c>
      <c r="E42" s="502">
        <v>-13</v>
      </c>
      <c r="F42" s="502">
        <f t="shared" si="23"/>
        <v>-1</v>
      </c>
      <c r="G42" s="502">
        <v>-14</v>
      </c>
      <c r="H42" s="502">
        <f t="shared" si="24"/>
        <v>-10</v>
      </c>
      <c r="I42" s="502">
        <v>-24</v>
      </c>
      <c r="J42" s="498"/>
      <c r="K42" s="502">
        <v>-13</v>
      </c>
      <c r="L42" s="502">
        <f t="shared" si="32"/>
        <v>-5</v>
      </c>
      <c r="M42" s="502">
        <v>-18</v>
      </c>
      <c r="N42" s="502">
        <f t="shared" si="33"/>
        <v>-5</v>
      </c>
      <c r="O42" s="502">
        <v>-23</v>
      </c>
      <c r="P42" s="502">
        <f t="shared" si="34"/>
        <v>-5</v>
      </c>
      <c r="Q42" s="502">
        <v>-28</v>
      </c>
      <c r="R42" s="498"/>
      <c r="S42" s="502">
        <v>-13</v>
      </c>
      <c r="T42" s="502">
        <f t="shared" si="35"/>
        <v>-10</v>
      </c>
      <c r="U42" s="502">
        <v>-23</v>
      </c>
      <c r="V42" s="502">
        <f t="shared" si="29"/>
        <v>-5</v>
      </c>
      <c r="W42" s="502">
        <v>-28</v>
      </c>
      <c r="X42" s="502">
        <f t="shared" si="30"/>
        <v>-4</v>
      </c>
      <c r="Y42" s="502">
        <v>-32</v>
      </c>
      <c r="Z42" s="498"/>
      <c r="AA42" s="502">
        <v>-12</v>
      </c>
    </row>
    <row r="43" spans="1:27" ht="16.5" thickTop="1" thickBot="1">
      <c r="A43" s="498"/>
      <c r="B43" s="490" t="s">
        <v>387</v>
      </c>
      <c r="C43" s="491">
        <f>C39+C40+C41+C42</f>
        <v>173</v>
      </c>
      <c r="D43" s="491">
        <f t="shared" si="22"/>
        <v>84</v>
      </c>
      <c r="E43" s="491">
        <f>E39+E40+E41+E42</f>
        <v>257</v>
      </c>
      <c r="F43" s="491">
        <f t="shared" si="23"/>
        <v>145</v>
      </c>
      <c r="G43" s="491">
        <f>G39+G40+G41+G42</f>
        <v>402</v>
      </c>
      <c r="H43" s="491">
        <f t="shared" si="24"/>
        <v>232.59999999999991</v>
      </c>
      <c r="I43" s="491">
        <f>I39+I40+I41+I42</f>
        <v>634.59999999999991</v>
      </c>
      <c r="J43" s="498"/>
      <c r="K43" s="491">
        <f>K39+K40+K41+K42</f>
        <v>294</v>
      </c>
      <c r="L43" s="491">
        <f t="shared" si="32"/>
        <v>184</v>
      </c>
      <c r="M43" s="491">
        <f>M39+M40+M41+M42</f>
        <v>478</v>
      </c>
      <c r="N43" s="491">
        <f t="shared" si="33"/>
        <v>187</v>
      </c>
      <c r="O43" s="491">
        <f>O39+O40+O41+O42</f>
        <v>665</v>
      </c>
      <c r="P43" s="491">
        <f t="shared" si="34"/>
        <v>151.30000000000018</v>
      </c>
      <c r="Q43" s="491">
        <f>Q39+Q40+Q41+Q42</f>
        <v>816.30000000000018</v>
      </c>
      <c r="R43" s="498"/>
      <c r="S43" s="491">
        <f>S39+S40+S41+S42</f>
        <v>252</v>
      </c>
      <c r="T43" s="491">
        <f t="shared" si="35"/>
        <v>174</v>
      </c>
      <c r="U43" s="491">
        <f>U39+U40+U41+U42</f>
        <v>426</v>
      </c>
      <c r="V43" s="491">
        <f t="shared" si="29"/>
        <v>133</v>
      </c>
      <c r="W43" s="491">
        <f>W39+W40+W41+W42</f>
        <v>559</v>
      </c>
      <c r="X43" s="491">
        <f t="shared" si="30"/>
        <v>127</v>
      </c>
      <c r="Y43" s="491">
        <f>Y39+Y40+Y41+Y42</f>
        <v>686</v>
      </c>
      <c r="Z43" s="498"/>
      <c r="AA43" s="491">
        <f>AA39+AA40+AA41+AA42</f>
        <v>221.10486765047017</v>
      </c>
    </row>
    <row r="44" spans="1:27" ht="16.5" thickTop="1" thickBot="1">
      <c r="A44" s="498"/>
      <c r="B44" s="431" t="s">
        <v>348</v>
      </c>
      <c r="C44" s="502">
        <v>0</v>
      </c>
      <c r="D44" s="502">
        <f t="shared" si="22"/>
        <v>23</v>
      </c>
      <c r="E44" s="502">
        <v>23</v>
      </c>
      <c r="F44" s="502">
        <f t="shared" si="23"/>
        <v>0</v>
      </c>
      <c r="G44" s="502">
        <v>23</v>
      </c>
      <c r="H44" s="502">
        <f t="shared" si="24"/>
        <v>1</v>
      </c>
      <c r="I44" s="502">
        <v>24</v>
      </c>
      <c r="J44" s="498"/>
      <c r="K44" s="502">
        <v>0</v>
      </c>
      <c r="L44" s="502">
        <f t="shared" si="32"/>
        <v>11</v>
      </c>
      <c r="M44" s="502">
        <v>11</v>
      </c>
      <c r="N44" s="502">
        <f t="shared" si="33"/>
        <v>37</v>
      </c>
      <c r="O44" s="502">
        <v>48</v>
      </c>
      <c r="P44" s="502">
        <f t="shared" si="34"/>
        <v>0</v>
      </c>
      <c r="Q44" s="502">
        <v>48</v>
      </c>
      <c r="R44" s="498"/>
      <c r="S44" s="502">
        <v>5</v>
      </c>
      <c r="T44" s="502">
        <f t="shared" si="35"/>
        <v>3</v>
      </c>
      <c r="U44" s="502">
        <v>8</v>
      </c>
      <c r="V44" s="502">
        <f t="shared" si="29"/>
        <v>14</v>
      </c>
      <c r="W44" s="502">
        <v>22</v>
      </c>
      <c r="X44" s="502">
        <f t="shared" si="30"/>
        <v>42</v>
      </c>
      <c r="Y44" s="502">
        <v>64</v>
      </c>
      <c r="Z44" s="498"/>
      <c r="AA44" s="502">
        <v>-5</v>
      </c>
    </row>
    <row r="45" spans="1:27" ht="16.5" thickTop="1" thickBot="1">
      <c r="A45" s="498"/>
      <c r="B45" s="490" t="s">
        <v>388</v>
      </c>
      <c r="C45" s="491">
        <f>C43+C44</f>
        <v>173</v>
      </c>
      <c r="D45" s="491">
        <f t="shared" si="22"/>
        <v>107</v>
      </c>
      <c r="E45" s="491">
        <f>E43+E44</f>
        <v>280</v>
      </c>
      <c r="F45" s="491">
        <f t="shared" si="23"/>
        <v>145</v>
      </c>
      <c r="G45" s="491">
        <f>G43+G44</f>
        <v>425</v>
      </c>
      <c r="H45" s="491">
        <f t="shared" si="24"/>
        <v>233.59999999999991</v>
      </c>
      <c r="I45" s="491">
        <f>I43+I44</f>
        <v>658.59999999999991</v>
      </c>
      <c r="J45" s="498"/>
      <c r="K45" s="491">
        <f>K43+K44</f>
        <v>294</v>
      </c>
      <c r="L45" s="491">
        <f t="shared" si="32"/>
        <v>195</v>
      </c>
      <c r="M45" s="491">
        <f>M43+M44</f>
        <v>489</v>
      </c>
      <c r="N45" s="491">
        <f t="shared" si="33"/>
        <v>224</v>
      </c>
      <c r="O45" s="491">
        <f>O43+O44</f>
        <v>713</v>
      </c>
      <c r="P45" s="491">
        <f t="shared" si="34"/>
        <v>151.30000000000018</v>
      </c>
      <c r="Q45" s="491">
        <f>Q43+Q44</f>
        <v>864.30000000000018</v>
      </c>
      <c r="R45" s="498"/>
      <c r="S45" s="491">
        <f>S43+S44</f>
        <v>257</v>
      </c>
      <c r="T45" s="491">
        <f t="shared" si="35"/>
        <v>177</v>
      </c>
      <c r="U45" s="491">
        <f>U43+U44</f>
        <v>434</v>
      </c>
      <c r="V45" s="491">
        <f t="shared" si="29"/>
        <v>147</v>
      </c>
      <c r="W45" s="491">
        <f>W43+W44</f>
        <v>581</v>
      </c>
      <c r="X45" s="491">
        <f t="shared" si="30"/>
        <v>169</v>
      </c>
      <c r="Y45" s="491">
        <f>Y43+Y44</f>
        <v>750</v>
      </c>
      <c r="Z45" s="498"/>
      <c r="AA45" s="491">
        <f>AA43+AA44</f>
        <v>216.10486765047017</v>
      </c>
    </row>
    <row r="46" spans="1:27" ht="15.75" thickTop="1">
      <c r="A46" s="498"/>
      <c r="C46" s="502"/>
      <c r="D46" s="502"/>
      <c r="E46" s="502"/>
      <c r="F46" s="502"/>
      <c r="G46" s="502"/>
      <c r="H46" s="502"/>
      <c r="I46" s="502"/>
      <c r="J46" s="498"/>
      <c r="K46" s="502"/>
      <c r="L46" s="502"/>
      <c r="M46" s="502"/>
      <c r="N46" s="502"/>
      <c r="O46" s="502"/>
      <c r="P46" s="502"/>
      <c r="Q46" s="502"/>
      <c r="R46" s="498"/>
      <c r="S46" s="502"/>
      <c r="T46" s="502"/>
      <c r="U46" s="502"/>
      <c r="V46" s="502"/>
      <c r="W46" s="502"/>
      <c r="X46" s="502"/>
      <c r="Y46" s="502"/>
      <c r="Z46" s="498"/>
      <c r="AA46" s="502"/>
    </row>
    <row r="47" spans="1:27" s="503" customFormat="1">
      <c r="A47" s="51"/>
      <c r="B47" s="431"/>
      <c r="C47" s="502"/>
      <c r="D47" s="502"/>
      <c r="E47" s="502"/>
      <c r="F47" s="502"/>
      <c r="G47" s="502"/>
      <c r="H47" s="502"/>
      <c r="I47" s="502"/>
      <c r="J47" s="51"/>
      <c r="K47" s="502"/>
      <c r="L47" s="502"/>
      <c r="M47" s="502"/>
      <c r="N47" s="502"/>
      <c r="O47" s="502"/>
      <c r="P47" s="502"/>
      <c r="Q47" s="502"/>
      <c r="R47" s="498"/>
      <c r="S47" s="502"/>
      <c r="T47" s="502"/>
      <c r="U47" s="502"/>
      <c r="V47" s="502"/>
      <c r="W47" s="502"/>
      <c r="X47" s="502"/>
      <c r="Y47" s="502"/>
      <c r="Z47" s="51"/>
      <c r="AA47" s="502"/>
    </row>
    <row r="48" spans="1:27" s="503" customFormat="1">
      <c r="A48" s="51"/>
      <c r="B48" s="430" t="s">
        <v>152</v>
      </c>
      <c r="C48" s="504">
        <v>219</v>
      </c>
      <c r="D48" s="504">
        <f>E48-C48</f>
        <v>275</v>
      </c>
      <c r="E48" s="504">
        <v>494</v>
      </c>
      <c r="F48" s="504">
        <f>G48-E48</f>
        <v>302</v>
      </c>
      <c r="G48" s="504">
        <v>796</v>
      </c>
      <c r="H48" s="504">
        <f>I48-G48</f>
        <v>580</v>
      </c>
      <c r="I48" s="504">
        <v>1376</v>
      </c>
      <c r="J48" s="51"/>
      <c r="K48" s="504">
        <v>220</v>
      </c>
      <c r="L48" s="504">
        <f>M48-K48</f>
        <v>333</v>
      </c>
      <c r="M48" s="504">
        <v>553</v>
      </c>
      <c r="N48" s="504">
        <f>O48-M48</f>
        <v>345</v>
      </c>
      <c r="O48" s="504">
        <v>898</v>
      </c>
      <c r="P48" s="504">
        <f>Q48-O48</f>
        <v>614</v>
      </c>
      <c r="Q48" s="504">
        <v>1512</v>
      </c>
      <c r="R48" s="498"/>
      <c r="S48" s="504">
        <v>302</v>
      </c>
      <c r="T48" s="504">
        <f>U48-S48</f>
        <v>379</v>
      </c>
      <c r="U48" s="504">
        <v>681</v>
      </c>
      <c r="V48" s="504">
        <f>W48-U48</f>
        <v>356</v>
      </c>
      <c r="W48" s="504">
        <v>1037</v>
      </c>
      <c r="X48" s="504">
        <f>Y48-W48</f>
        <v>644</v>
      </c>
      <c r="Y48" s="504">
        <v>1681</v>
      </c>
      <c r="Z48" s="51"/>
      <c r="AA48" s="504">
        <v>315</v>
      </c>
    </row>
    <row r="49" spans="1:27" s="503" customFormat="1">
      <c r="A49" s="51"/>
      <c r="B49" s="430" t="s">
        <v>349</v>
      </c>
      <c r="C49" s="504">
        <v>4373</v>
      </c>
      <c r="D49" s="504"/>
      <c r="E49" s="504">
        <v>4372</v>
      </c>
      <c r="F49" s="504"/>
      <c r="G49" s="504">
        <v>4469</v>
      </c>
      <c r="H49" s="504"/>
      <c r="I49" s="504">
        <v>4683</v>
      </c>
      <c r="J49" s="51"/>
      <c r="K49" s="504">
        <v>4755</v>
      </c>
      <c r="L49" s="504"/>
      <c r="M49" s="504">
        <v>4019</v>
      </c>
      <c r="N49" s="504"/>
      <c r="O49" s="504">
        <v>4011</v>
      </c>
      <c r="P49" s="504"/>
      <c r="Q49" s="504">
        <v>5835</v>
      </c>
      <c r="R49" s="498"/>
      <c r="S49" s="504">
        <v>5616</v>
      </c>
      <c r="T49" s="504"/>
      <c r="U49" s="504">
        <v>5325</v>
      </c>
      <c r="V49" s="504"/>
      <c r="W49" s="504">
        <v>5317</v>
      </c>
      <c r="X49" s="504"/>
      <c r="Y49" s="504">
        <v>5474</v>
      </c>
      <c r="Z49" s="51"/>
      <c r="AA49" s="504">
        <v>5628</v>
      </c>
    </row>
    <row r="50" spans="1:27" s="503" customFormat="1">
      <c r="A50" s="51"/>
      <c r="B50" s="430" t="s">
        <v>33</v>
      </c>
      <c r="C50" s="505">
        <v>4621</v>
      </c>
      <c r="D50" s="505"/>
      <c r="E50" s="505">
        <v>4443</v>
      </c>
      <c r="F50" s="505"/>
      <c r="G50" s="505">
        <v>4592</v>
      </c>
      <c r="H50" s="505"/>
      <c r="I50" s="505">
        <v>4802</v>
      </c>
      <c r="J50" s="51"/>
      <c r="K50" s="505">
        <v>5101</v>
      </c>
      <c r="L50" s="505"/>
      <c r="M50" s="505">
        <v>5726</v>
      </c>
      <c r="N50" s="505"/>
      <c r="O50" s="505">
        <v>5939</v>
      </c>
      <c r="P50" s="505"/>
      <c r="Q50" s="505">
        <v>6092</v>
      </c>
      <c r="R50" s="498"/>
      <c r="S50" s="505">
        <v>6260</v>
      </c>
      <c r="T50" s="505"/>
      <c r="U50" s="505">
        <v>6114</v>
      </c>
      <c r="V50" s="505"/>
      <c r="W50" s="505">
        <v>6248</v>
      </c>
      <c r="X50" s="505"/>
      <c r="Y50" s="505">
        <v>6490</v>
      </c>
      <c r="Z50" s="51"/>
      <c r="AA50" s="505">
        <v>6684</v>
      </c>
    </row>
    <row r="51" spans="1:27" s="503" customFormat="1">
      <c r="A51" s="51"/>
      <c r="B51" s="430" t="s">
        <v>34</v>
      </c>
      <c r="C51" s="505">
        <f>C49+C50</f>
        <v>8994</v>
      </c>
      <c r="D51" s="505"/>
      <c r="E51" s="505">
        <f>E49+E50</f>
        <v>8815</v>
      </c>
      <c r="F51" s="505"/>
      <c r="G51" s="505">
        <f>G49+G50</f>
        <v>9061</v>
      </c>
      <c r="H51" s="505"/>
      <c r="I51" s="505">
        <f>I49+I50</f>
        <v>9485</v>
      </c>
      <c r="J51" s="51"/>
      <c r="K51" s="505">
        <f>K49+K50</f>
        <v>9856</v>
      </c>
      <c r="L51" s="505"/>
      <c r="M51" s="505">
        <f>M49+M50</f>
        <v>9745</v>
      </c>
      <c r="N51" s="505"/>
      <c r="O51" s="505">
        <f>O49+O50</f>
        <v>9950</v>
      </c>
      <c r="P51" s="505"/>
      <c r="Q51" s="505">
        <f>Q49+Q50</f>
        <v>11927</v>
      </c>
      <c r="R51" s="498"/>
      <c r="S51" s="505">
        <v>11838</v>
      </c>
      <c r="T51" s="505"/>
      <c r="U51" s="505">
        <f>U49+U50</f>
        <v>11439</v>
      </c>
      <c r="V51" s="505"/>
      <c r="W51" s="505">
        <f>W49+W50</f>
        <v>11565</v>
      </c>
      <c r="X51" s="505"/>
      <c r="Y51" s="505">
        <f>Y49+Y50</f>
        <v>11964</v>
      </c>
      <c r="Z51" s="51"/>
      <c r="AA51" s="505">
        <f>AA49+AA50</f>
        <v>12312</v>
      </c>
    </row>
    <row r="52" spans="1:27" s="503" customFormat="1">
      <c r="A52" s="51"/>
      <c r="B52" s="216" t="s">
        <v>383</v>
      </c>
      <c r="C52" s="508">
        <v>2.7161490683229812</v>
      </c>
      <c r="D52" s="502"/>
      <c r="E52" s="502">
        <v>2.6039309112567004</v>
      </c>
      <c r="F52" s="502"/>
      <c r="G52" s="502">
        <v>2.6043123543123543</v>
      </c>
      <c r="H52" s="502"/>
      <c r="I52" s="508">
        <f>I49/(H7+F7+D7+C7)</f>
        <v>2.3764335735309046</v>
      </c>
      <c r="J52" s="51"/>
      <c r="K52" s="507">
        <f>K49/(K7+H7+F7+D7)</f>
        <v>2.1886219276442973</v>
      </c>
      <c r="L52" s="507"/>
      <c r="M52" s="507">
        <f>M49/(L7+K7+H7+F7)</f>
        <v>1.6974995776313566</v>
      </c>
      <c r="N52" s="507"/>
      <c r="O52" s="507">
        <f>O49/(N7+L7+K7+H7)</f>
        <v>1.6590833884844474</v>
      </c>
      <c r="P52" s="507"/>
      <c r="Q52" s="507">
        <f>Q49/(P7+N7+L7+K7)</f>
        <v>2.506120345316325</v>
      </c>
      <c r="R52" s="498"/>
      <c r="S52" s="508">
        <f>S49/(S7+P7+N7+L7)</f>
        <v>2.4414206842585746</v>
      </c>
      <c r="T52" s="508"/>
      <c r="U52" s="507">
        <f>U49/(T7+S7+P7+N7)</f>
        <v>2.3434405668265632</v>
      </c>
      <c r="V52" s="507"/>
      <c r="W52" s="507">
        <f>W49/(V7+T7+S7+P7)</f>
        <v>2.3596502906847734</v>
      </c>
      <c r="X52" s="507"/>
      <c r="Y52" s="507">
        <f>Y49/(X7+V7+T7+S7)</f>
        <v>2.4404814979937584</v>
      </c>
      <c r="Z52" s="51"/>
      <c r="AA52" s="507">
        <f>AA49/(AA7+X7+V7+T7)</f>
        <v>2.5407374983422515</v>
      </c>
    </row>
    <row r="53" spans="1:27" s="503" customFormat="1">
      <c r="A53" s="51"/>
      <c r="B53" s="510" t="s">
        <v>153</v>
      </c>
      <c r="C53" s="506">
        <f>C49/C50</f>
        <v>0.94633196277861931</v>
      </c>
      <c r="D53" s="511"/>
      <c r="E53" s="506">
        <f>E49/E50</f>
        <v>0.98401980643709208</v>
      </c>
      <c r="F53" s="511"/>
      <c r="G53" s="506">
        <f>G49/G50</f>
        <v>0.9732142857142857</v>
      </c>
      <c r="H53" s="511"/>
      <c r="I53" s="506">
        <f>I49/I50</f>
        <v>0.97521865889212833</v>
      </c>
      <c r="J53" s="51"/>
      <c r="K53" s="506">
        <f>K49/K50</f>
        <v>0.93217016271319353</v>
      </c>
      <c r="L53" s="506"/>
      <c r="M53" s="506">
        <f>M49/M50</f>
        <v>0.70188613342647577</v>
      </c>
      <c r="N53" s="506"/>
      <c r="O53" s="506">
        <f>O49/O50</f>
        <v>0.6753662232699108</v>
      </c>
      <c r="P53" s="506"/>
      <c r="Q53" s="506">
        <f>Q49/Q50</f>
        <v>0.95781352593565328</v>
      </c>
      <c r="R53" s="498"/>
      <c r="S53" s="506">
        <f>S49/S50</f>
        <v>0.89712460063897759</v>
      </c>
      <c r="T53" s="511"/>
      <c r="U53" s="506">
        <f>U49/U50</f>
        <v>0.87095191364082436</v>
      </c>
      <c r="V53" s="506"/>
      <c r="W53" s="506">
        <f>W49/W50</f>
        <v>0.85099231754161331</v>
      </c>
      <c r="X53" s="506"/>
      <c r="Y53" s="506">
        <f>Y49/Y50</f>
        <v>0.84345146379044689</v>
      </c>
      <c r="Z53" s="51"/>
      <c r="AA53" s="506">
        <f>AA49/AA50</f>
        <v>0.84201077199281871</v>
      </c>
    </row>
    <row r="54" spans="1:27">
      <c r="A54" s="498"/>
      <c r="B54" s="498"/>
      <c r="C54" s="498"/>
      <c r="D54" s="498"/>
      <c r="E54" s="498"/>
      <c r="F54" s="498"/>
      <c r="G54" s="498"/>
      <c r="H54" s="498"/>
      <c r="I54" s="498"/>
      <c r="J54" s="498"/>
      <c r="K54" s="498"/>
      <c r="L54" s="498"/>
      <c r="M54" s="498"/>
      <c r="N54" s="498"/>
      <c r="O54" s="498"/>
      <c r="P54" s="498"/>
      <c r="Q54" s="498"/>
      <c r="R54" s="498"/>
      <c r="S54" s="498"/>
      <c r="T54" s="498"/>
      <c r="U54" s="498"/>
      <c r="V54" s="498"/>
      <c r="W54" s="498"/>
      <c r="X54" s="498"/>
      <c r="Y54" s="498"/>
      <c r="Z54" s="498"/>
    </row>
    <row r="55" spans="1:27">
      <c r="A55" s="498"/>
      <c r="B55" s="498"/>
      <c r="C55" s="498"/>
      <c r="D55" s="498"/>
      <c r="E55" s="498"/>
      <c r="F55" s="498"/>
      <c r="G55" s="498"/>
      <c r="H55" s="498"/>
      <c r="I55" s="498"/>
      <c r="J55" s="498"/>
      <c r="K55" s="498"/>
      <c r="L55" s="498"/>
      <c r="M55" s="498"/>
      <c r="N55" s="498"/>
      <c r="O55" s="498"/>
      <c r="P55" s="498"/>
      <c r="Q55" s="498"/>
      <c r="R55" s="498"/>
      <c r="S55" s="498"/>
      <c r="T55" s="498"/>
      <c r="U55" s="498"/>
      <c r="V55" s="498"/>
      <c r="W55" s="498"/>
      <c r="X55" s="498"/>
      <c r="Y55" s="498"/>
      <c r="Z55" s="498"/>
    </row>
  </sheetData>
  <mergeCells count="4">
    <mergeCell ref="S3:Y3"/>
    <mergeCell ref="K3:Q3"/>
    <mergeCell ref="C3:I3"/>
    <mergeCell ref="U1:V1"/>
  </mergeCells>
  <hyperlinks>
    <hyperlink ref="U1" location="Index!A1" display="Back to Index" xr:uid="{8D1E5F33-B4D1-4915-9D0C-414474AC9DFD}"/>
  </hyperlinks>
  <pageMargins left="0.7" right="0.7" top="0.75" bottom="0.75" header="0.3" footer="0.3"/>
  <pageSetup paperSize="9" orientation="portrait" r:id="rId1"/>
  <ignoredErrors>
    <ignoredError sqref="L39 M39 N39 O39 P39 Q39 R39:S39 L32:S32 T7:V9 L7:S9 W7:W10 T43:Y45 Y36 V13:Y13 T36:X36 T32:X32 W39 V39 U39 T39 T23:X31 T40:X42 X39 T33:X35 T37:X38 L43:Q45 T12:T13 L11:S30 L10:P10 R10:S10 X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3F819B488540439154ACFF03749FB3" ma:contentTypeVersion="19" ma:contentTypeDescription="Creare un nuovo documento." ma:contentTypeScope="" ma:versionID="25d54367864b356b0f339ccd0f744aa5">
  <xsd:schema xmlns:xsd="http://www.w3.org/2001/XMLSchema" xmlns:xs="http://www.w3.org/2001/XMLSchema" xmlns:p="http://schemas.microsoft.com/office/2006/metadata/properties" xmlns:ns2="9c246450-2232-4c46-bcb7-557dc3e795d2" xmlns:ns3="7e0267eb-f7a8-4b42-a9df-e829faf33ef5" targetNamespace="http://schemas.microsoft.com/office/2006/metadata/properties" ma:root="true" ma:fieldsID="821c21450960f22d4f42db5c9de75285" ns2:_="" ns3:_="">
    <xsd:import namespace="9c246450-2232-4c46-bcb7-557dc3e795d2"/>
    <xsd:import namespace="7e0267eb-f7a8-4b42-a9df-e829faf33e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broker" minOccurs="0"/>
                <xsd:element ref="ns3:quarter" minOccurs="0"/>
                <xsd:element ref="ns3:Tipologia" minOccurs="0"/>
                <xsd:element ref="ns3:MediaServiceAutoKeyPoints" minOccurs="0"/>
                <xsd:element ref="ns3:MediaServiceKeyPoint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246450-2232-4c46-bcb7-557dc3e795d2"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54153424-3962-4070-8ac0-74c64e2facbc}" ma:internalName="TaxCatchAll" ma:showField="CatchAllData" ma:web="9c246450-2232-4c46-bcb7-557dc3e795d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0267eb-f7a8-4b42-a9df-e829faf33e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broker" ma:index="12" nillable="true" ma:displayName="mittente" ma:description="nome del broker" ma:format="Dropdown" ma:internalName="broker">
      <xsd:simpleType>
        <xsd:union memberTypes="dms:Text">
          <xsd:simpleType>
            <xsd:restriction base="dms:Choice">
              <xsd:enumeration value="Mediobanca"/>
              <xsd:enumeration value="Equita"/>
              <xsd:enumeration value="Goldman Sachs"/>
              <xsd:enumeration value="Main First"/>
              <xsd:enumeration value="Kepler Cheuvreux"/>
              <xsd:enumeration value="Citigroup"/>
              <xsd:enumeration value="Macquarie"/>
              <xsd:enumeration value="Fidentiis"/>
              <xsd:enumeration value="Intermonte"/>
              <xsd:enumeration value="Banca Akros"/>
              <xsd:enumeration value="Borsa Italiana"/>
              <xsd:enumeration value="J.P. Morgan"/>
              <xsd:enumeration value="ISS"/>
              <xsd:enumeration value="Glass Lewis"/>
              <xsd:enumeration value="Frontis Governance"/>
              <xsd:enumeration value="PIRC"/>
              <xsd:enumeration value="Chorus Call"/>
              <xsd:enumeration value="-"/>
            </xsd:restriction>
          </xsd:simpleType>
        </xsd:union>
      </xsd:simpleType>
    </xsd:element>
    <xsd:element name="quarter" ma:index="13" nillable="true" ma:displayName="quarter-anno" ma:format="Dropdown" ma:internalName="quarter">
      <xsd:simpleType>
        <xsd:restriction base="dms:Text">
          <xsd:maxLength value="255"/>
        </xsd:restriction>
      </xsd:simpleType>
    </xsd:element>
    <xsd:element name="Tipologia" ma:index="14" nillable="true" ma:displayName="Tipologia" ma:format="Dropdown" ma:internalName="Tipologia">
      <xsd:simpleType>
        <xsd:restriction base="dms:Text">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e2c9272b-0756-4734-ba34-ed682b82109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pologia xmlns="7e0267eb-f7a8-4b42-a9df-e829faf33ef5" xsi:nil="true"/>
    <broker xmlns="7e0267eb-f7a8-4b42-a9df-e829faf33ef5" xsi:nil="true"/>
    <quarter xmlns="7e0267eb-f7a8-4b42-a9df-e829faf33ef5" xsi:nil="true"/>
    <TaxCatchAll xmlns="9c246450-2232-4c46-bcb7-557dc3e795d2" xsi:nil="true"/>
    <lcf76f155ced4ddcb4097134ff3c332f xmlns="7e0267eb-f7a8-4b42-a9df-e829faf33ef5">
      <Terms xmlns="http://schemas.microsoft.com/office/infopath/2007/PartnerControls"/>
    </lcf76f155ced4ddcb4097134ff3c332f>
    <SharedWithUsers xmlns="9c246450-2232-4c46-bcb7-557dc3e795d2">
      <UserInfo>
        <DisplayName>Capasso Giorgio</DisplayName>
        <AccountId>15</AccountId>
        <AccountType/>
      </UserInfo>
    </SharedWithUsers>
  </documentManagement>
</p:properties>
</file>

<file path=customXml/itemProps1.xml><?xml version="1.0" encoding="utf-8"?>
<ds:datastoreItem xmlns:ds="http://schemas.openxmlformats.org/officeDocument/2006/customXml" ds:itemID="{EBD40668-97A4-41ED-92E1-8CD3CB906890}">
  <ds:schemaRefs>
    <ds:schemaRef ds:uri="http://schemas.microsoft.com/sharepoint/v3/contenttype/forms"/>
  </ds:schemaRefs>
</ds:datastoreItem>
</file>

<file path=customXml/itemProps2.xml><?xml version="1.0" encoding="utf-8"?>
<ds:datastoreItem xmlns:ds="http://schemas.openxmlformats.org/officeDocument/2006/customXml" ds:itemID="{497747E8-9C60-44B8-8140-C85E05BF4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246450-2232-4c46-bcb7-557dc3e795d2"/>
    <ds:schemaRef ds:uri="7e0267eb-f7a8-4b42-a9df-e829faf33e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BDEFF3-1074-4DC2-B0AD-7F5DCC9CA287}">
  <ds:schemaRefs>
    <ds:schemaRef ds:uri="7e0267eb-f7a8-4b42-a9df-e829faf33ef5"/>
    <ds:schemaRef ds:uri="http://schemas.microsoft.com/office/infopath/2007/PartnerControls"/>
    <ds:schemaRef ds:uri="9c246450-2232-4c46-bcb7-557dc3e795d2"/>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50243f8b-2b9f-433c-964a-16fcace7db7f}" enabled="1" method="Standard" siteId="{aec650de-3432-485f-a3e8-9ac6e670969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Index</vt:lpstr>
      <vt:lpstr>Highlights</vt:lpstr>
      <vt:lpstr>Assets</vt:lpstr>
      <vt:lpstr> BU Generation</vt:lpstr>
      <vt:lpstr> BU Market</vt:lpstr>
      <vt:lpstr> BU Circular Economy</vt:lpstr>
      <vt:lpstr> BU Smart Infrastructures</vt:lpstr>
      <vt:lpstr>Corporate</vt:lpstr>
      <vt:lpstr>Quarterly Results</vt:lpstr>
      <vt:lpstr>Quarterly Volumes</vt:lpstr>
      <vt:lpstr>Balance Sheet</vt:lpstr>
      <vt:lpstr>CE &amp; sources of financing</vt:lpstr>
      <vt:lpstr>Income Statement</vt:lpstr>
      <vt:lpstr>Cash flow</vt:lpstr>
      <vt:lpstr>Hist.Energy scenario</vt:lpstr>
    </vt:vector>
  </TitlesOfParts>
  <Manager/>
  <Company>a2a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Capasso Giorgio</dc:creator>
  <cp:keywords/>
  <dc:description/>
  <cp:lastModifiedBy>Capasso Giorgio</cp:lastModifiedBy>
  <cp:revision/>
  <dcterms:created xsi:type="dcterms:W3CDTF">2013-06-27T15:31:15Z</dcterms:created>
  <dcterms:modified xsi:type="dcterms:W3CDTF">2026-05-20T13:04:20Z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0x0101003A3F819B488540439154ACFF03749FB3</vt:lpwstr>
  </property>
  <property fmtid="{D5CDD505-2E9C-101B-9397-08002B2CF9AE}" pid="3" name="MediaServiceImageTags">
    <vt:lpwstr/>
  </property>
</Properties>
</file>