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drawings/drawing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Y:\BILANCI TERRITORIALI\__Mantova\"/>
    </mc:Choice>
  </mc:AlternateContent>
  <xr:revisionPtr revIDLastSave="0" documentId="8_{6EEDB428-A904-47EC-A47B-E5E806327533}" xr6:coauthVersionLast="47" xr6:coauthVersionMax="47" xr10:uidLastSave="{00000000-0000-0000-0000-000000000000}"/>
  <bookViews>
    <workbookView xWindow="-110" yWindow="-110" windowWidth="19420" windowHeight="10300" tabRatio="475" xr2:uid="{CA144242-1AD6-428A-9A87-9ACAA51E1DEA}"/>
  </bookViews>
  <sheets>
    <sheet name="Cover" sheetId="6" r:id="rId1"/>
    <sheet name="Indice" sheetId="5" r:id="rId2"/>
    <sheet name="Pianeta" sheetId="4" r:id="rId3"/>
    <sheet name="Persone" sheetId="2" r:id="rId4"/>
    <sheet name="Prosperità" sheetId="3" r:id="rId5"/>
  </sheets>
  <definedNames>
    <definedName name="CN_OR_016">Prosperità!$C$9:$L$10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35" i="3" l="1"/>
  <c r="F34" i="3"/>
  <c r="F33" i="3"/>
  <c r="F32" i="3"/>
  <c r="F31" i="3"/>
  <c r="E35" i="3"/>
  <c r="E34" i="3"/>
  <c r="E33" i="3"/>
  <c r="E32" i="3"/>
  <c r="E31" i="3"/>
  <c r="D35" i="3"/>
  <c r="D34" i="3"/>
  <c r="D33" i="3"/>
  <c r="D32" i="3"/>
  <c r="D31" i="3"/>
  <c r="E26" i="3"/>
  <c r="F26" i="3"/>
  <c r="D26" i="3"/>
  <c r="F36" i="3" l="1"/>
  <c r="D36" i="3"/>
  <c r="D32" i="4" l="1"/>
  <c r="F52" i="3" l="1"/>
  <c r="D95" i="3" l="1"/>
  <c r="D94" i="3" l="1"/>
  <c r="F79" i="3" l="1"/>
  <c r="E79" i="3" l="1"/>
  <c r="G47" i="2" l="1"/>
  <c r="H32" i="4" l="1"/>
  <c r="I32" i="4" s="1"/>
  <c r="F32" i="4"/>
  <c r="E36" i="3" l="1"/>
  <c r="D52" i="3"/>
  <c r="E52" i="3"/>
  <c r="D56" i="3"/>
  <c r="E56" i="3"/>
  <c r="F56" i="3"/>
  <c r="E94" i="3"/>
  <c r="F69" i="2"/>
  <c r="E69" i="2"/>
  <c r="D69" i="2"/>
  <c r="F68" i="2"/>
  <c r="E68" i="2"/>
  <c r="D68" i="2"/>
  <c r="F46" i="2"/>
  <c r="E46" i="2"/>
  <c r="D46" i="2"/>
  <c r="F24" i="2"/>
  <c r="E24" i="2"/>
  <c r="D24" i="2"/>
  <c r="F21" i="2"/>
  <c r="E21" i="2"/>
  <c r="D21" i="2"/>
  <c r="F18" i="2"/>
  <c r="E18" i="2"/>
  <c r="D18" i="2"/>
  <c r="F15" i="2"/>
  <c r="E15" i="2"/>
  <c r="D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tc={7918939D-76F1-4D86-A83E-22400A0AF761}</author>
  </authors>
  <commentList>
    <comment ref="C72" authorId="0" shapeId="0" xr:uid="{7918939D-76F1-4D86-A83E-22400A0AF761}">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Quindi in questo kpi ci sono anche le emissioni del servizio di igiene urbana?
Rispondi:
Nelle note è presente il dettaglio delle emissioni Scope 1 considerate nel calcolo </t>
      </text>
    </comment>
  </commentList>
</comments>
</file>

<file path=xl/sharedStrings.xml><?xml version="1.0" encoding="utf-8"?>
<sst xmlns="http://schemas.openxmlformats.org/spreadsheetml/2006/main" count="254" uniqueCount="185">
  <si>
    <t>1. Pianeta</t>
  </si>
  <si>
    <t>2024ACT_BT</t>
  </si>
  <si>
    <t>2025ACT_BT</t>
  </si>
  <si>
    <t>TOTALE</t>
  </si>
  <si>
    <t>Impianti fotovoltaici (n.)</t>
  </si>
  <si>
    <t>Potenza elettrica installata (MWe)</t>
  </si>
  <si>
    <t>BU Mercato</t>
  </si>
  <si>
    <t>Centrali termoelettriche (n.)</t>
  </si>
  <si>
    <t>Impianti biogas (n.)</t>
  </si>
  <si>
    <t>Rifiuti</t>
  </si>
  <si>
    <t>Raccolta (t)</t>
  </si>
  <si>
    <t>2024 Actual Bilanci Territoriali</t>
  </si>
  <si>
    <t>2025 Actual Bilanci Territoriali</t>
  </si>
  <si>
    <t>Raccolta Rifiuti</t>
  </si>
  <si>
    <t>%</t>
  </si>
  <si>
    <t>Rifiuti organici (compreso il verde)</t>
  </si>
  <si>
    <t>Carta e cartone</t>
  </si>
  <si>
    <t xml:space="preserve">Legno e tessili </t>
  </si>
  <si>
    <t>Plastica</t>
  </si>
  <si>
    <t>Vetro</t>
  </si>
  <si>
    <t>Metalli*</t>
  </si>
  <si>
    <t>Ingombranti a recupero</t>
  </si>
  <si>
    <t>RAEE (pericolosi e non pericolosi)</t>
  </si>
  <si>
    <t>Altri rifiuti urbani pericolosi***</t>
  </si>
  <si>
    <t>Altra RD**</t>
  </si>
  <si>
    <t>Raccolta differenziata totale</t>
  </si>
  <si>
    <t>Raccolta Totale</t>
  </si>
  <si>
    <t>2023ACT_BT</t>
  </si>
  <si>
    <t>Rifiuti urbani raccolti (Tonnellate)</t>
  </si>
  <si>
    <t>% raccolta differenziata/recupero di materia</t>
  </si>
  <si>
    <t>Biomassa in ingresso all'impianto (tonnellate)</t>
  </si>
  <si>
    <t>Impianti produzione biogas da biomassa</t>
  </si>
  <si>
    <t>Rifiuti recuperati (tonnellate)</t>
  </si>
  <si>
    <t>Energia prodotta</t>
  </si>
  <si>
    <t>da energia fotovoltaica</t>
  </si>
  <si>
    <t>da impianti biogas</t>
  </si>
  <si>
    <t>da termoelettrico</t>
  </si>
  <si>
    <t>Emissioni</t>
  </si>
  <si>
    <t>Emissioni in atmosfera - Nox - totale (t/anno)</t>
  </si>
  <si>
    <t>Emissioni in atmosfera - SO2 - totale (t/anno)</t>
  </si>
  <si>
    <t>Emissioni in atmosfera - polveri - totale (t/anno)</t>
  </si>
  <si>
    <t>Emissioni in atmosfera - CO2 (t)*</t>
  </si>
  <si>
    <t>Emissioni indirette in atmosfera - CO2 (t) da consumi di energia elettrica</t>
  </si>
  <si>
    <t>Emissioni evitate - CO2 (t)</t>
  </si>
  <si>
    <t>Emissioni evitate impianti fotovoltaici</t>
  </si>
  <si>
    <t>Emissioni evitate termoelettrico</t>
  </si>
  <si>
    <t>Emissioni evitate impianto a biogas</t>
  </si>
  <si>
    <t>Emissioni evitate - Raccolta Differenziata**</t>
  </si>
  <si>
    <t>na</t>
  </si>
  <si>
    <t>CO2 evitate totali</t>
  </si>
  <si>
    <t>TEP risparmiate fotovoltaico</t>
  </si>
  <si>
    <t>TEP risparmiate termoelettrico</t>
  </si>
  <si>
    <t>TEP risparmiate impianto a biogas</t>
  </si>
  <si>
    <t>TEP risparmiate totale</t>
  </si>
  <si>
    <t>*A partire dal 2025 è stata modificata la metodologia di calcolo, includendo in questo KPI  anche le emissioni da gas fluorurati, il metano disperso in discarica, le emissioni da autoveicoli, le perdite di gas naturale dalle reti, le emissioni di CO2 equivalente da vasche di depurazione, oltre alle emissioni da combustione per la produzione elettrica.</t>
  </si>
  <si>
    <t>**dato rendicontato a partire dal 2025</t>
  </si>
  <si>
    <t>2. Persone</t>
  </si>
  <si>
    <t>DIPENDENTI</t>
  </si>
  <si>
    <t>Di cui a tempo indeterminato</t>
  </si>
  <si>
    <t>di cui residenti</t>
  </si>
  <si>
    <t>di cui fino a 30 anni</t>
  </si>
  <si>
    <t>Categorie di inquadramento</t>
  </si>
  <si>
    <t>Dirigenti</t>
  </si>
  <si>
    <t>Uomini</t>
  </si>
  <si>
    <t>di cui donne</t>
  </si>
  <si>
    <t>Quadri</t>
  </si>
  <si>
    <t>Impiegati</t>
  </si>
  <si>
    <t>Operai</t>
  </si>
  <si>
    <t>Assunzioni</t>
  </si>
  <si>
    <t>Assunti</t>
  </si>
  <si>
    <t>di cui assunti sotto i 30 anni</t>
  </si>
  <si>
    <t>di cui a tempo indeterminato</t>
  </si>
  <si>
    <t>USCITE</t>
  </si>
  <si>
    <t>Formazione</t>
  </si>
  <si>
    <t>Tirocini e stage (n)</t>
  </si>
  <si>
    <t>di cui assunti</t>
  </si>
  <si>
    <t>Ore di formazione totali</t>
  </si>
  <si>
    <t>Ore di formazione pro capite (n.)</t>
  </si>
  <si>
    <t>Dipendenti</t>
  </si>
  <si>
    <t>Lavoro da remoto</t>
  </si>
  <si>
    <t>Numero dipendenti effettivi</t>
  </si>
  <si>
    <t>Numero ore</t>
  </si>
  <si>
    <t>Numero giorni</t>
  </si>
  <si>
    <t>Sicurezza</t>
  </si>
  <si>
    <t>Infortuni</t>
  </si>
  <si>
    <t>di cui con gravi conseguenze*</t>
  </si>
  <si>
    <t>di cui mortali</t>
  </si>
  <si>
    <t>Giorni persi</t>
  </si>
  <si>
    <t>Ore lavorate</t>
  </si>
  <si>
    <t>Indice di frequenza (IF)**</t>
  </si>
  <si>
    <t>Indice di gravità (IG)***</t>
  </si>
  <si>
    <t>Personale appaltatori</t>
  </si>
  <si>
    <t>Infortuni personale appaltatori e subappaltatori</t>
  </si>
  <si>
    <t>di cui con gravi conseguenze</t>
  </si>
  <si>
    <t>di cui decessi</t>
  </si>
  <si>
    <t>Giorni Persi appaltatori e subappaltatori ****</t>
  </si>
  <si>
    <t>*Infortunio grave. Infortunio che causa un decesso, un ricovero con prognosi riservata o con prima prognosi superiore a 40gg.</t>
  </si>
  <si>
    <t>** IF= indice di frequenza (n° infortuni x 1.000.000 : ore lavorate)</t>
  </si>
  <si>
    <t>*** IG = indice di gravità (n° giorni assenza x 1.000 : ore lavorate)</t>
  </si>
  <si>
    <t>**** si considerano i giorni persi di calendario</t>
  </si>
  <si>
    <t>3. Prosperità</t>
  </si>
  <si>
    <t>Dati Azionari</t>
  </si>
  <si>
    <t>Percentuale detenuta sul capitale sociale</t>
  </si>
  <si>
    <t>Numero di azioni detenute da azionisti</t>
  </si>
  <si>
    <t>Numero azionisti retail</t>
  </si>
  <si>
    <t>Investimenti (migliaia di euro)</t>
  </si>
  <si>
    <t>BU Circular Economy</t>
  </si>
  <si>
    <t>BU Generazione e Trading</t>
  </si>
  <si>
    <t>BU Smart Infrastructures</t>
  </si>
  <si>
    <t>Totale</t>
  </si>
  <si>
    <t>Valore generato (migliaio di euro)</t>
  </si>
  <si>
    <t>Dividendi erogati</t>
  </si>
  <si>
    <t>Imposte locali*, canoni e concessioni</t>
  </si>
  <si>
    <t>Sponsorizzazioni, Liberalità e contributi a teatri e Fondazioni e Associazioni</t>
  </si>
  <si>
    <t>Ordinato a fornitori locali</t>
  </si>
  <si>
    <t>Costo del lavoro</t>
  </si>
  <si>
    <t>Fornitori</t>
  </si>
  <si>
    <t>Fornitori attivati</t>
  </si>
  <si>
    <t>Tipologia imprese attivate</t>
  </si>
  <si>
    <t>microimpresa (1-10 dipendenti)</t>
  </si>
  <si>
    <t>piccola impresa (10-50 dipendenti)</t>
  </si>
  <si>
    <t>media impresa (50-250 dipendenti)</t>
  </si>
  <si>
    <t>grande impresa (oltre 250 dipendenti)</t>
  </si>
  <si>
    <t>dato non disponibile</t>
  </si>
  <si>
    <t>Numero ordini</t>
  </si>
  <si>
    <t>Numero ordini a micro imprese  (1-10 dipendenti)</t>
  </si>
  <si>
    <t>Numero ordini a piccole imprese (10-50 dipendenti)</t>
  </si>
  <si>
    <t>di cui a micro e piccole imprese</t>
  </si>
  <si>
    <t>Importo ordini (€)</t>
  </si>
  <si>
    <t>Importo ordini (€) a micro imprese  (1-10 dipendenti)</t>
  </si>
  <si>
    <t>Importo ordini (€) a piccole imprese (10-50 dipendenti)</t>
  </si>
  <si>
    <t>Copertura di ordinato affidato a fornitori con score Ecovadis (%)</t>
  </si>
  <si>
    <t>Score medio Ecovadis del territorio (media ponderata)</t>
  </si>
  <si>
    <t>Clienti</t>
  </si>
  <si>
    <t>Vendita</t>
  </si>
  <si>
    <t>Elettricità</t>
  </si>
  <si>
    <t>Volumi venduti (GWh)</t>
  </si>
  <si>
    <t>Energia verde venduta (GWh)</t>
  </si>
  <si>
    <t xml:space="preserve">Clienti </t>
  </si>
  <si>
    <t>Bonus elettricità erogati</t>
  </si>
  <si>
    <t>Gas</t>
  </si>
  <si>
    <t>Volumi venduti (Mm3)</t>
  </si>
  <si>
    <t>Bonus gas erogati</t>
  </si>
  <si>
    <t>Qualità del servizio di vendita</t>
  </si>
  <si>
    <t>Adesione alla bolletta elettronica</t>
  </si>
  <si>
    <t>Soddisfazione dei clienti sul servizio reso agli sportelli A2A Energia (% soddisfatti e molto soddisfatti)</t>
  </si>
  <si>
    <t>Igiene ambientale</t>
  </si>
  <si>
    <t>Comuni serviti</t>
  </si>
  <si>
    <t>Popolazione servita</t>
  </si>
  <si>
    <t>E-mobility</t>
  </si>
  <si>
    <t>N. colonnine</t>
  </si>
  <si>
    <t>di cui Fast charge</t>
  </si>
  <si>
    <t>N. punti di ricarica</t>
  </si>
  <si>
    <t>N. Ricariche</t>
  </si>
  <si>
    <t>EE erogata (kWh)</t>
  </si>
  <si>
    <t>Km percorsi a emissioni zero</t>
  </si>
  <si>
    <t>CO2 evitate (t)</t>
  </si>
  <si>
    <t>Smart City</t>
  </si>
  <si>
    <t>N° Comuni serviti</t>
  </si>
  <si>
    <t>Telecamere</t>
  </si>
  <si>
    <t>Sensori antitrusione</t>
  </si>
  <si>
    <t>Lettori accessi e presenza</t>
  </si>
  <si>
    <t>Sensori IOT</t>
  </si>
  <si>
    <t>Sensori ambientali</t>
  </si>
  <si>
    <t>Smart bins</t>
  </si>
  <si>
    <t>Infrastrutture IOT</t>
  </si>
  <si>
    <t>Metering water</t>
  </si>
  <si>
    <t>Impianti e Reti in provincia di Mantova</t>
  </si>
  <si>
    <t>Destino rifiuti</t>
  </si>
  <si>
    <t xml:space="preserve">Energia elettrica (GWh) </t>
  </si>
  <si>
    <t>Torna all'indice</t>
  </si>
  <si>
    <t>Sustainability Development</t>
  </si>
  <si>
    <t>Website</t>
  </si>
  <si>
    <t xml:space="preserve">Bilancio Territoriale 2025
Mantova
</t>
  </si>
  <si>
    <t>sostenibilita@a2a.it</t>
  </si>
  <si>
    <t>https://www.gruppoa2a.it/it/sostenibilita</t>
  </si>
  <si>
    <t>*in gestione post operativa con capacità nulla</t>
  </si>
  <si>
    <t>Discariche (n.)*</t>
  </si>
  <si>
    <t>Metalli*: si riferisce solo alla parte raccolta tramite le isole ecologiche;
Altra RD**: comprende inerti e rifiuti da spazzamento strade a recupero, pneumatici, imballaggi misti
Altri rifiuti urbani pericolosi*** : olii, vernici,toner, farmaci, inerti e rifiuti da spazzamento strade a recupero, pneumatici, imballaggi misti, olii vegetali</t>
  </si>
  <si>
    <t>% recupero di energia</t>
  </si>
  <si>
    <t xml:space="preserve">Digestato o altri sottoprodotti in uscita* </t>
  </si>
  <si>
    <t>*dato rendicontato a partire dal 2025</t>
  </si>
  <si>
    <t>di cui a tempo indeterminato sotto i 30 anni*</t>
  </si>
  <si>
    <t>*A partire dal 2025, il dato relativo alle imposte include solo le imposte dirette e la TARI tra le imposte indirette.</t>
  </si>
  <si>
    <t>Dati al 31.12.2025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</si>
</sst>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0.000"/>
    <numFmt numFmtId="168" formatCode="_-* #,##0_-;\-* #,##0_-;_-* &quot;-&quot;??_-;_-@_-"/>
  </numFmts>
  <fonts count="30" x14ac:knownFonts="1">
    <font>
      <sz val="11"/>
      <color theme="1"/>
      <name val="Aptos Narrow"/>
      <family val="2"/>
      <scheme val="minor"/>
    </font>
    <font>
      <b/>
      <sz val="11"/>
      <color theme="0"/>
      <name val="Aptos Narrow"/>
      <family val="2"/>
      <scheme val="minor"/>
    </font>
    <font>
      <sz val="11"/>
      <color theme="0"/>
      <name val="Aptos Narrow"/>
      <family val="2"/>
      <scheme val="minor"/>
    </font>
    <font>
      <sz val="11"/>
      <name val="Aptos Narrow"/>
      <family val="2"/>
      <scheme val="minor"/>
    </font>
    <font>
      <i/>
      <sz val="11"/>
      <name val="Aptos Narrow"/>
      <family val="2"/>
      <scheme val="minor"/>
    </font>
    <font>
      <sz val="11"/>
      <color theme="1"/>
      <name val="Aptos Narrow"/>
      <family val="2"/>
      <scheme val="minor"/>
    </font>
    <font>
      <sz val="8"/>
      <name val="Aptos Narrow"/>
      <family val="2"/>
      <scheme val="minor"/>
    </font>
    <font>
      <i/>
      <sz val="11"/>
      <color theme="1"/>
      <name val="Life Sans"/>
    </font>
    <font>
      <sz val="11"/>
      <color theme="1"/>
      <name val="Life Sans"/>
    </font>
    <font>
      <sz val="11"/>
      <name val="Life Sans"/>
    </font>
    <font>
      <b/>
      <sz val="11"/>
      <color rgb="FF009DE0"/>
      <name val="Life Sans"/>
    </font>
    <font>
      <b/>
      <sz val="11"/>
      <color rgb="FF00B0F0"/>
      <name val="Life Sans"/>
    </font>
    <font>
      <b/>
      <sz val="11"/>
      <color theme="0"/>
      <name val="Life Sans"/>
    </font>
    <font>
      <sz val="11"/>
      <color rgb="FFFF0000"/>
      <name val="Life Sans"/>
    </font>
    <font>
      <i/>
      <sz val="11"/>
      <color rgb="FF00B0F0"/>
      <name val="Life Sans"/>
    </font>
    <font>
      <sz val="11"/>
      <color theme="0"/>
      <name val="Life Sans"/>
    </font>
    <font>
      <b/>
      <sz val="11"/>
      <color rgb="FFFF0000"/>
      <name val="Life Sans"/>
    </font>
    <font>
      <b/>
      <sz val="12"/>
      <color rgb="FF00B0F0"/>
      <name val="Life Sans"/>
    </font>
    <font>
      <i/>
      <sz val="11"/>
      <color theme="0"/>
      <name val="Life Sans"/>
    </font>
    <font>
      <u/>
      <sz val="11"/>
      <color theme="10"/>
      <name val="Aptos Narrow"/>
      <family val="2"/>
      <scheme val="minor"/>
    </font>
    <font>
      <sz val="22"/>
      <color theme="1"/>
      <name val="Life Sans"/>
    </font>
    <font>
      <sz val="25"/>
      <color rgb="FF41B9E6"/>
      <name val="Life Sans"/>
    </font>
    <font>
      <sz val="14"/>
      <color theme="1"/>
      <name val="Life Sans"/>
    </font>
    <font>
      <sz val="15"/>
      <color theme="2" tint="-0.89999084444715716"/>
      <name val="Life Sans"/>
    </font>
    <font>
      <u/>
      <sz val="14"/>
      <color theme="10"/>
      <name val="Life Sans"/>
    </font>
    <font>
      <sz val="15"/>
      <color theme="1"/>
      <name val="Life Sans"/>
    </font>
    <font>
      <sz val="9"/>
      <name val="Life Sans"/>
    </font>
    <font>
      <sz val="9"/>
      <color theme="1"/>
      <name val="Life Sans"/>
    </font>
    <font>
      <i/>
      <sz val="9"/>
      <color theme="1"/>
      <name val="Life Sans"/>
    </font>
    <font>
      <i/>
      <sz val="9"/>
      <name val="Life Sans"/>
    </font>
  </fonts>
  <fills count="7">
    <fill>
      <patternFill patternType="none"/>
    </fill>
    <fill>
      <patternFill patternType="gray125"/>
    </fill>
    <fill>
      <patternFill patternType="solid">
        <fgColor rgb="FF00B0F0"/>
        <bgColor rgb="FF00B0F0"/>
      </patternFill>
    </fill>
    <fill>
      <patternFill patternType="solid">
        <fgColor rgb="FF41B9E6"/>
        <bgColor rgb="FF00B0F0"/>
      </patternFill>
    </fill>
    <fill>
      <patternFill patternType="solid">
        <fgColor rgb="FF41B9E6"/>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right style="thin">
        <color theme="0"/>
      </right>
      <top/>
      <bottom/>
      <diagonal/>
    </border>
    <border>
      <left/>
      <right/>
      <top/>
      <bottom style="thin">
        <color rgb="FF41B9E6"/>
      </bottom>
      <diagonal/>
    </border>
    <border>
      <left/>
      <right/>
      <top style="thin">
        <color rgb="FF41B9E6"/>
      </top>
      <bottom/>
      <diagonal/>
    </border>
    <border>
      <left style="thin">
        <color theme="0"/>
      </left>
      <right style="thin">
        <color theme="0"/>
      </right>
      <top style="thin">
        <color theme="0"/>
      </top>
      <bottom style="thin">
        <color theme="0"/>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bottom style="hair">
        <color theme="0" tint="-0.24994659260841701"/>
      </bottom>
      <diagonal/>
    </border>
    <border>
      <left style="hair">
        <color theme="0" tint="-0.249977111117893"/>
      </left>
      <right style="hair">
        <color theme="0" tint="-0.249977111117893"/>
      </right>
      <top style="hair">
        <color theme="0" tint="-0.249977111117893"/>
      </top>
      <bottom style="hair">
        <color theme="0" tint="-0.249977111117893"/>
      </bottom>
      <diagonal/>
    </border>
    <border>
      <left style="thin">
        <color theme="0"/>
      </left>
      <right/>
      <top style="thin">
        <color theme="0"/>
      </top>
      <bottom style="thin">
        <color theme="0"/>
      </bottom>
      <diagonal/>
    </border>
    <border>
      <left style="hair">
        <color theme="0" tint="-0.249977111117893"/>
      </left>
      <right style="hair">
        <color theme="0" tint="-0.249977111117893"/>
      </right>
      <top/>
      <bottom style="hair">
        <color theme="0" tint="-0.249977111117893"/>
      </bottom>
      <diagonal/>
    </border>
    <border>
      <left style="hair">
        <color theme="0" tint="-0.24994659260841701"/>
      </left>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14999847407452621"/>
      </left>
      <right style="hair">
        <color theme="0" tint="-0.14999847407452621"/>
      </right>
      <top style="hair">
        <color theme="0"/>
      </top>
      <bottom style="hair">
        <color theme="0" tint="-0.14999847407452621"/>
      </bottom>
      <diagonal/>
    </border>
    <border>
      <left style="hair">
        <color theme="0" tint="-0.14999847407452621"/>
      </left>
      <right style="hair">
        <color theme="0" tint="-0.14999847407452621"/>
      </right>
      <top style="hair">
        <color theme="0" tint="-0.14999847407452621"/>
      </top>
      <bottom style="hair">
        <color theme="0" tint="-0.14999847407452621"/>
      </bottom>
      <diagonal/>
    </border>
    <border>
      <left style="hair">
        <color theme="0" tint="-0.14999847407452621"/>
      </left>
      <right style="hair">
        <color theme="0" tint="-0.14999847407452621"/>
      </right>
      <top/>
      <bottom/>
      <diagonal/>
    </border>
    <border>
      <left style="hair">
        <color theme="0" tint="-0.14999847407452621"/>
      </left>
      <right style="hair">
        <color theme="0" tint="-0.14999847407452621"/>
      </right>
      <top style="hair">
        <color theme="0" tint="-0.24994659260841701"/>
      </top>
      <bottom style="hair">
        <color theme="0" tint="-0.24994659260841701"/>
      </bottom>
      <diagonal/>
    </border>
    <border>
      <left style="hair">
        <color theme="0" tint="-0.14999847407452621"/>
      </left>
      <right style="hair">
        <color theme="0" tint="-0.14999847407452621"/>
      </right>
      <top/>
      <bottom style="hair">
        <color theme="0" tint="-0.14999847407452621"/>
      </bottom>
      <diagonal/>
    </border>
    <border>
      <left style="hair">
        <color theme="0" tint="-0.14999847407452621"/>
      </left>
      <right style="hair">
        <color theme="0" tint="-0.14999847407452621"/>
      </right>
      <top style="hair">
        <color theme="0" tint="-0.14999847407452621"/>
      </top>
      <bottom/>
      <diagonal/>
    </border>
    <border>
      <left/>
      <right/>
      <top style="thin">
        <color rgb="FFFFFFFF"/>
      </top>
      <bottom/>
      <diagonal/>
    </border>
    <border>
      <left style="thin">
        <color theme="0"/>
      </left>
      <right/>
      <top/>
      <bottom style="thin">
        <color theme="0"/>
      </bottom>
      <diagonal/>
    </border>
    <border>
      <left/>
      <right style="thin">
        <color theme="0"/>
      </right>
      <top/>
      <bottom style="thin">
        <color theme="0"/>
      </bottom>
      <diagonal/>
    </border>
    <border>
      <left/>
      <right/>
      <top style="hair">
        <color theme="0" tint="-0.24994659260841701"/>
      </top>
      <bottom/>
      <diagonal/>
    </border>
    <border>
      <left/>
      <right style="hair">
        <color theme="0" tint="-0.24994659260841701"/>
      </right>
      <top style="hair">
        <color theme="0" tint="-0.24994659260841701"/>
      </top>
      <bottom/>
      <diagonal/>
    </border>
    <border>
      <left style="hair">
        <color theme="0" tint="-0.14999847407452621"/>
      </left>
      <right style="hair">
        <color theme="0" tint="-0.14999847407452621"/>
      </right>
      <top/>
      <bottom style="thin">
        <color theme="0"/>
      </bottom>
      <diagonal/>
    </border>
    <border>
      <left style="hair">
        <color theme="0" tint="-0.24994659260841701"/>
      </left>
      <right style="hair">
        <color theme="0" tint="-0.24994659260841701"/>
      </right>
      <top style="hair">
        <color theme="0" tint="-0.24994659260841701"/>
      </top>
      <bottom/>
      <diagonal/>
    </border>
    <border>
      <left/>
      <right/>
      <top/>
      <bottom style="thin">
        <color rgb="FF00B0F0"/>
      </bottom>
      <diagonal/>
    </border>
  </borders>
  <cellStyleXfs count="12">
    <xf numFmtId="0" fontId="0" fillId="0" borderId="0"/>
    <xf numFmtId="0" fontId="1" fillId="2" borderId="4" applyNumberFormat="0">
      <alignment horizontal="center" vertical="center"/>
    </xf>
    <xf numFmtId="0" fontId="2" fillId="4" borderId="0" applyNumberFormat="0" applyFont="0" applyBorder="0" applyAlignment="0" applyProtection="0">
      <alignment horizontal="left" vertical="center"/>
    </xf>
    <xf numFmtId="10" fontId="2" fillId="0" borderId="0" applyNumberFormat="0" applyFont="0" applyFill="0" applyBorder="0" applyProtection="0">
      <alignment vertical="center"/>
    </xf>
    <xf numFmtId="10" fontId="4" fillId="0" borderId="0" applyNumberFormat="0" applyFont="0" applyFill="0" applyBorder="0" applyProtection="0">
      <alignment horizontal="right" vertical="center"/>
    </xf>
    <xf numFmtId="9" fontId="5" fillId="0" borderId="0" applyFont="0" applyFill="0" applyBorder="0" applyAlignment="0" applyProtection="0"/>
    <xf numFmtId="164" fontId="2" fillId="0" borderId="0" applyFont="0" applyFill="0" applyBorder="0" applyAlignment="0" applyProtection="0">
      <alignment horizontal="left" vertical="center"/>
    </xf>
    <xf numFmtId="165" fontId="2" fillId="0" borderId="0" applyFont="0" applyFill="0" applyBorder="0" applyAlignment="0" applyProtection="0">
      <alignment horizontal="left" vertical="center"/>
    </xf>
    <xf numFmtId="9" fontId="3" fillId="0" borderId="6" applyFill="0" applyBorder="0" applyProtection="0">
      <alignment horizontal="right" vertical="center"/>
    </xf>
    <xf numFmtId="0" fontId="5" fillId="0" borderId="0"/>
    <xf numFmtId="0" fontId="19" fillId="0" borderId="0" applyNumberFormat="0" applyFill="0" applyBorder="0" applyAlignment="0" applyProtection="0"/>
    <xf numFmtId="43" fontId="5" fillId="0" borderId="0" applyFont="0" applyFill="0" applyBorder="0" applyAlignment="0" applyProtection="0"/>
  </cellStyleXfs>
  <cellXfs count="126">
    <xf numFmtId="0" fontId="0" fillId="0" borderId="0" xfId="0"/>
    <xf numFmtId="0" fontId="8" fillId="0" borderId="0" xfId="0" applyFont="1"/>
    <xf numFmtId="0" fontId="8" fillId="0" borderId="1" xfId="0" applyFont="1" applyBorder="1"/>
    <xf numFmtId="0" fontId="10" fillId="0" borderId="0" xfId="0" applyFont="1" applyAlignment="1">
      <alignment horizontal="right"/>
    </xf>
    <xf numFmtId="0" fontId="11" fillId="5" borderId="0" xfId="0" quotePrefix="1" applyFont="1" applyFill="1"/>
    <xf numFmtId="0" fontId="8" fillId="0" borderId="2" xfId="0" applyFont="1" applyBorder="1"/>
    <xf numFmtId="0" fontId="8" fillId="0" borderId="0" xfId="0" quotePrefix="1" applyFont="1"/>
    <xf numFmtId="0" fontId="11" fillId="0" borderId="0" xfId="0" quotePrefix="1" applyFont="1"/>
    <xf numFmtId="3" fontId="9" fillId="0" borderId="0" xfId="3" applyNumberFormat="1" applyFont="1" applyBorder="1" applyProtection="1">
      <alignment vertical="center"/>
      <protection locked="0"/>
    </xf>
    <xf numFmtId="0" fontId="12" fillId="3" borderId="4" xfId="1" quotePrefix="1" applyFont="1" applyFill="1">
      <alignment horizontal="center" vertical="center"/>
    </xf>
    <xf numFmtId="0" fontId="12" fillId="4" borderId="4" xfId="2" quotePrefix="1" applyNumberFormat="1" applyFont="1" applyBorder="1" applyAlignment="1">
      <alignment horizontal="center" vertical="center"/>
    </xf>
    <xf numFmtId="0" fontId="12" fillId="4" borderId="5" xfId="2" quotePrefix="1" applyNumberFormat="1" applyFont="1" applyBorder="1" applyAlignment="1" applyProtection="1">
      <alignment vertical="center"/>
      <protection locked="0"/>
    </xf>
    <xf numFmtId="3" fontId="9" fillId="0" borderId="5" xfId="3" applyNumberFormat="1" applyFont="1" applyFill="1" applyBorder="1" applyProtection="1">
      <alignment vertical="center"/>
      <protection locked="0"/>
    </xf>
    <xf numFmtId="3" fontId="9" fillId="0" borderId="5" xfId="3" applyNumberFormat="1" applyFont="1" applyFill="1" applyBorder="1" applyAlignment="1" applyProtection="1">
      <alignment horizontal="right" vertical="center"/>
      <protection locked="0"/>
    </xf>
    <xf numFmtId="0" fontId="12" fillId="4" borderId="5" xfId="4" quotePrefix="1" applyNumberFormat="1" applyFont="1" applyFill="1" applyBorder="1" applyProtection="1">
      <alignment horizontal="right" vertical="center"/>
      <protection locked="0"/>
    </xf>
    <xf numFmtId="4" fontId="9" fillId="0" borderId="5" xfId="3" applyNumberFormat="1" applyFont="1" applyFill="1" applyBorder="1" applyAlignment="1" applyProtection="1">
      <alignment horizontal="right" vertical="center"/>
      <protection locked="0"/>
    </xf>
    <xf numFmtId="164" fontId="9" fillId="0" borderId="0" xfId="6" applyFont="1" applyBorder="1" applyAlignment="1" applyProtection="1">
      <alignment vertical="center"/>
      <protection locked="0"/>
    </xf>
    <xf numFmtId="166" fontId="9" fillId="0" borderId="5" xfId="3" applyNumberFormat="1" applyFont="1" applyFill="1" applyBorder="1" applyAlignment="1" applyProtection="1">
      <alignment horizontal="right" vertical="center"/>
      <protection locked="0"/>
    </xf>
    <xf numFmtId="0" fontId="13" fillId="0" borderId="0" xfId="0" applyFont="1"/>
    <xf numFmtId="0" fontId="14" fillId="0" borderId="0" xfId="0" quotePrefix="1" applyFont="1"/>
    <xf numFmtId="0" fontId="12" fillId="2" borderId="4" xfId="1" quotePrefix="1" applyFont="1">
      <alignment horizontal="center" vertical="center"/>
    </xf>
    <xf numFmtId="3" fontId="9" fillId="0" borderId="10" xfId="3" quotePrefix="1" applyNumberFormat="1" applyFont="1" applyFill="1" applyBorder="1" applyProtection="1">
      <alignment vertical="center"/>
      <protection locked="0"/>
    </xf>
    <xf numFmtId="3" fontId="9" fillId="0" borderId="11" xfId="3" quotePrefix="1" applyNumberFormat="1" applyFont="1" applyFill="1" applyBorder="1" applyProtection="1">
      <alignment vertical="center"/>
      <protection locked="0"/>
    </xf>
    <xf numFmtId="164" fontId="9" fillId="0" borderId="9" xfId="0" applyNumberFormat="1" applyFont="1" applyBorder="1" applyAlignment="1" applyProtection="1">
      <alignment vertical="center"/>
      <protection locked="0"/>
    </xf>
    <xf numFmtId="3" fontId="9" fillId="0" borderId="5" xfId="3" quotePrefix="1" applyNumberFormat="1" applyFont="1" applyFill="1" applyBorder="1" applyProtection="1">
      <alignment vertical="center"/>
      <protection locked="0"/>
    </xf>
    <xf numFmtId="164" fontId="9" fillId="0" borderId="7" xfId="0" applyNumberFormat="1" applyFont="1" applyBorder="1" applyAlignment="1" applyProtection="1">
      <alignment vertical="center"/>
      <protection locked="0"/>
    </xf>
    <xf numFmtId="3" fontId="9" fillId="0" borderId="10" xfId="3" applyNumberFormat="1" applyFont="1" applyFill="1" applyBorder="1" applyProtection="1">
      <alignment vertical="center"/>
      <protection locked="0"/>
    </xf>
    <xf numFmtId="3" fontId="9" fillId="0" borderId="11" xfId="3" applyNumberFormat="1" applyFont="1" applyFill="1" applyBorder="1" applyProtection="1">
      <alignment vertical="center"/>
      <protection locked="0"/>
    </xf>
    <xf numFmtId="0" fontId="13" fillId="0" borderId="0" xfId="2" applyNumberFormat="1" applyFont="1" applyFill="1" applyBorder="1" applyAlignment="1" applyProtection="1">
      <alignment vertical="center"/>
      <protection locked="0"/>
    </xf>
    <xf numFmtId="0" fontId="12" fillId="4" borderId="8" xfId="2" quotePrefix="1" applyNumberFormat="1" applyFont="1" applyBorder="1" applyAlignment="1">
      <alignment horizontal="center" vertical="center"/>
    </xf>
    <xf numFmtId="3" fontId="9" fillId="0" borderId="15" xfId="3" quotePrefix="1" applyNumberFormat="1" applyFont="1" applyFill="1" applyBorder="1" applyProtection="1">
      <alignment vertical="center"/>
      <protection locked="0"/>
    </xf>
    <xf numFmtId="0" fontId="15" fillId="4" borderId="5" xfId="4" quotePrefix="1" applyNumberFormat="1" applyFont="1" applyFill="1" applyBorder="1" applyProtection="1">
      <alignment horizontal="right" vertical="center"/>
      <protection locked="0"/>
    </xf>
    <xf numFmtId="165" fontId="9" fillId="0" borderId="10" xfId="7" applyFont="1" applyFill="1" applyBorder="1" applyAlignment="1" applyProtection="1">
      <alignment vertical="center"/>
      <protection locked="0"/>
    </xf>
    <xf numFmtId="165" fontId="9" fillId="0" borderId="15" xfId="7" applyFont="1" applyFill="1" applyBorder="1" applyAlignment="1" applyProtection="1">
      <alignment vertical="center"/>
      <protection locked="0"/>
    </xf>
    <xf numFmtId="165" fontId="9" fillId="0" borderId="11" xfId="7" applyFont="1" applyFill="1" applyBorder="1" applyAlignment="1" applyProtection="1">
      <alignment vertical="center"/>
      <protection locked="0"/>
    </xf>
    <xf numFmtId="0" fontId="13" fillId="0" borderId="1" xfId="0" applyFont="1" applyBorder="1"/>
    <xf numFmtId="0" fontId="16" fillId="0" borderId="0" xfId="1" quotePrefix="1" applyFont="1" applyFill="1" applyBorder="1" applyAlignment="1">
      <alignment vertical="center"/>
    </xf>
    <xf numFmtId="3" fontId="9" fillId="5" borderId="10" xfId="3" applyNumberFormat="1" applyFont="1" applyFill="1" applyBorder="1" applyProtection="1">
      <alignment vertical="center"/>
      <protection locked="0"/>
    </xf>
    <xf numFmtId="3" fontId="9" fillId="5" borderId="15" xfId="3" applyNumberFormat="1" applyFont="1" applyFill="1" applyBorder="1" applyProtection="1">
      <alignment vertical="center"/>
      <protection locked="0"/>
    </xf>
    <xf numFmtId="3" fontId="9" fillId="5" borderId="11" xfId="3" applyNumberFormat="1" applyFont="1" applyFill="1" applyBorder="1" applyAlignment="1" applyProtection="1">
      <alignment horizontal="right" vertical="center"/>
      <protection locked="0"/>
    </xf>
    <xf numFmtId="165" fontId="9" fillId="0" borderId="7" xfId="0" applyNumberFormat="1" applyFont="1" applyBorder="1" applyAlignment="1" applyProtection="1">
      <alignment horizontal="right" vertical="center"/>
      <protection locked="0"/>
    </xf>
    <xf numFmtId="0" fontId="8" fillId="0" borderId="16" xfId="0" applyFont="1" applyBorder="1"/>
    <xf numFmtId="0" fontId="13" fillId="0" borderId="0" xfId="0" quotePrefix="1" applyFont="1"/>
    <xf numFmtId="4" fontId="9" fillId="0" borderId="5" xfId="3" applyNumberFormat="1" applyFont="1" applyFill="1" applyBorder="1" applyProtection="1">
      <alignment vertical="center"/>
      <protection locked="0"/>
    </xf>
    <xf numFmtId="164" fontId="9" fillId="0" borderId="5" xfId="3" applyNumberFormat="1" applyFont="1" applyFill="1" applyBorder="1" applyProtection="1">
      <alignment vertical="center"/>
      <protection locked="0"/>
    </xf>
    <xf numFmtId="0" fontId="9" fillId="0" borderId="0" xfId="0" applyFont="1"/>
    <xf numFmtId="3" fontId="9" fillId="5" borderId="5" xfId="3" applyNumberFormat="1" applyFont="1" applyFill="1" applyBorder="1" applyAlignment="1" applyProtection="1">
      <alignment horizontal="right" vertical="center"/>
      <protection locked="0"/>
    </xf>
    <xf numFmtId="0" fontId="15" fillId="4" borderId="5" xfId="2" quotePrefix="1" applyNumberFormat="1" applyFont="1" applyBorder="1" applyAlignment="1" applyProtection="1">
      <alignment horizontal="right" vertical="center"/>
      <protection locked="0"/>
    </xf>
    <xf numFmtId="3" fontId="9" fillId="5" borderId="5" xfId="3" applyNumberFormat="1" applyFont="1" applyFill="1" applyBorder="1" applyProtection="1">
      <alignment vertical="center"/>
      <protection locked="0"/>
    </xf>
    <xf numFmtId="3" fontId="9" fillId="0" borderId="0" xfId="3" applyNumberFormat="1" applyFont="1" applyFill="1" applyBorder="1" applyProtection="1">
      <alignment vertical="center"/>
      <protection locked="0"/>
    </xf>
    <xf numFmtId="165" fontId="9" fillId="0" borderId="0" xfId="0" applyNumberFormat="1" applyFont="1" applyAlignment="1" applyProtection="1">
      <alignment horizontal="right" vertical="center"/>
      <protection locked="0"/>
    </xf>
    <xf numFmtId="0" fontId="16" fillId="0" borderId="0" xfId="0" applyFont="1"/>
    <xf numFmtId="0" fontId="8" fillId="0" borderId="3" xfId="0" quotePrefix="1" applyFont="1" applyBorder="1"/>
    <xf numFmtId="0" fontId="18" fillId="4" borderId="5" xfId="4" quotePrefix="1" applyNumberFormat="1" applyFont="1" applyFill="1" applyBorder="1" applyProtection="1">
      <alignment horizontal="right" vertical="center"/>
      <protection locked="0"/>
    </xf>
    <xf numFmtId="9" fontId="8" fillId="0" borderId="0" xfId="5" applyFont="1"/>
    <xf numFmtId="0" fontId="15" fillId="4" borderId="5" xfId="2" quotePrefix="1" applyNumberFormat="1" applyFont="1" applyBorder="1" applyAlignment="1" applyProtection="1">
      <alignment vertical="center"/>
      <protection locked="0"/>
    </xf>
    <xf numFmtId="3" fontId="9" fillId="0" borderId="5" xfId="3" applyNumberFormat="1" applyFont="1" applyBorder="1" applyProtection="1">
      <alignment vertical="center"/>
      <protection locked="0"/>
    </xf>
    <xf numFmtId="0" fontId="8" fillId="0" borderId="5" xfId="3" quotePrefix="1" applyNumberFormat="1" applyFont="1" applyFill="1" applyBorder="1" applyProtection="1">
      <alignment vertical="center"/>
      <protection locked="0"/>
    </xf>
    <xf numFmtId="4" fontId="9" fillId="0" borderId="5" xfId="3" applyNumberFormat="1" applyFont="1" applyBorder="1" applyProtection="1">
      <alignment vertical="center"/>
      <protection locked="0"/>
    </xf>
    <xf numFmtId="0" fontId="8" fillId="0" borderId="3" xfId="0" applyFont="1" applyBorder="1"/>
    <xf numFmtId="9" fontId="8" fillId="0" borderId="3" xfId="5" applyFont="1" applyBorder="1"/>
    <xf numFmtId="10" fontId="9" fillId="0" borderId="5" xfId="5" quotePrefix="1" applyNumberFormat="1" applyFont="1" applyFill="1" applyBorder="1" applyAlignment="1" applyProtection="1">
      <alignment vertical="center"/>
      <protection locked="0"/>
    </xf>
    <xf numFmtId="0" fontId="16" fillId="5" borderId="0" xfId="2" quotePrefix="1" applyNumberFormat="1" applyFont="1" applyFill="1" applyBorder="1" applyAlignment="1" applyProtection="1">
      <alignment vertical="center"/>
      <protection locked="0"/>
    </xf>
    <xf numFmtId="9" fontId="9" fillId="0" borderId="0" xfId="5" applyFont="1" applyBorder="1" applyAlignment="1" applyProtection="1">
      <alignment vertical="center"/>
      <protection locked="0"/>
    </xf>
    <xf numFmtId="3" fontId="9" fillId="0" borderId="7" xfId="9" applyNumberFormat="1" applyFont="1" applyBorder="1" applyAlignment="1" applyProtection="1">
      <alignment vertical="center"/>
      <protection locked="0"/>
    </xf>
    <xf numFmtId="4" fontId="9" fillId="5" borderId="5" xfId="3" applyNumberFormat="1" applyFont="1" applyFill="1" applyBorder="1" applyProtection="1">
      <alignment vertical="center"/>
      <protection locked="0"/>
    </xf>
    <xf numFmtId="10" fontId="9" fillId="0" borderId="5" xfId="5" applyNumberFormat="1" applyFont="1" applyFill="1" applyBorder="1" applyAlignment="1" applyProtection="1">
      <alignment vertical="center"/>
      <protection locked="0"/>
    </xf>
    <xf numFmtId="9" fontId="9" fillId="0" borderId="0" xfId="5" applyFont="1" applyFill="1"/>
    <xf numFmtId="166" fontId="9" fillId="0" borderId="5" xfId="3" applyNumberFormat="1" applyFont="1" applyFill="1" applyBorder="1" applyProtection="1">
      <alignment vertical="center"/>
      <protection locked="0"/>
    </xf>
    <xf numFmtId="3" fontId="9" fillId="0" borderId="5" xfId="4" quotePrefix="1" applyNumberFormat="1" applyFont="1" applyFill="1" applyBorder="1" applyProtection="1">
      <alignment horizontal="right" vertical="center"/>
      <protection locked="0"/>
    </xf>
    <xf numFmtId="3" fontId="9" fillId="0" borderId="5" xfId="4" applyNumberFormat="1" applyFont="1" applyFill="1" applyBorder="1" applyProtection="1">
      <alignment horizontal="right" vertical="center"/>
      <protection locked="0"/>
    </xf>
    <xf numFmtId="166" fontId="9" fillId="5" borderId="5" xfId="3" applyNumberFormat="1" applyFont="1" applyFill="1" applyBorder="1" applyProtection="1">
      <alignment vertical="center"/>
      <protection locked="0"/>
    </xf>
    <xf numFmtId="9" fontId="8" fillId="0" borderId="0" xfId="5" quotePrefix="1" applyFont="1"/>
    <xf numFmtId="0" fontId="12" fillId="4" borderId="5" xfId="2" quotePrefix="1" applyNumberFormat="1" applyFont="1" applyBorder="1" applyAlignment="1" applyProtection="1">
      <alignment horizontal="right" vertical="center"/>
      <protection locked="0"/>
    </xf>
    <xf numFmtId="0" fontId="0" fillId="0" borderId="4" xfId="0" applyBorder="1"/>
    <xf numFmtId="0" fontId="21" fillId="0" borderId="4" xfId="0" applyFont="1" applyBorder="1" applyAlignment="1">
      <alignment vertical="top" wrapText="1"/>
    </xf>
    <xf numFmtId="0" fontId="20" fillId="0" borderId="4" xfId="0" applyFont="1" applyBorder="1" applyAlignment="1">
      <alignment vertical="center" wrapText="1"/>
    </xf>
    <xf numFmtId="0" fontId="22" fillId="0" borderId="4" xfId="0" applyFont="1" applyBorder="1"/>
    <xf numFmtId="0" fontId="23" fillId="0" borderId="4" xfId="0" applyFont="1" applyBorder="1"/>
    <xf numFmtId="0" fontId="24" fillId="0" borderId="4" xfId="10" applyFont="1" applyBorder="1" applyAlignment="1"/>
    <xf numFmtId="0" fontId="25" fillId="0" borderId="4" xfId="0" applyFont="1" applyBorder="1"/>
    <xf numFmtId="0" fontId="21" fillId="0" borderId="4" xfId="0" applyFont="1" applyBorder="1" applyAlignment="1">
      <alignment horizontal="center" vertical="top" wrapText="1"/>
    </xf>
    <xf numFmtId="0" fontId="19" fillId="6" borderId="4" xfId="10" applyFill="1" applyBorder="1" applyAlignment="1"/>
    <xf numFmtId="0" fontId="19" fillId="0" borderId="4" xfId="10" applyBorder="1" applyAlignment="1"/>
    <xf numFmtId="0" fontId="0" fillId="0" borderId="0" xfId="0" applyAlignment="1">
      <alignment horizontal="center"/>
    </xf>
    <xf numFmtId="0" fontId="7" fillId="0" borderId="0" xfId="0" applyFont="1" applyAlignment="1">
      <alignment horizontal="left" indent="3"/>
    </xf>
    <xf numFmtId="0" fontId="17" fillId="0" borderId="18" xfId="0" applyFont="1" applyBorder="1" applyAlignment="1">
      <alignment horizontal="left" vertical="center"/>
    </xf>
    <xf numFmtId="0" fontId="12" fillId="4" borderId="5" xfId="2" quotePrefix="1" applyNumberFormat="1" applyFont="1" applyBorder="1" applyAlignment="1" applyProtection="1">
      <alignment horizontal="center" vertical="center"/>
      <protection locked="0"/>
    </xf>
    <xf numFmtId="164" fontId="9" fillId="0" borderId="5" xfId="3" applyNumberFormat="1" applyFont="1" applyFill="1" applyBorder="1" applyAlignment="1" applyProtection="1">
      <alignment horizontal="right" vertical="center"/>
      <protection locked="0"/>
    </xf>
    <xf numFmtId="0" fontId="12" fillId="4" borderId="11" xfId="2" quotePrefix="1" applyNumberFormat="1" applyFont="1" applyBorder="1" applyAlignment="1" applyProtection="1">
      <alignment vertical="center"/>
      <protection locked="0"/>
    </xf>
    <xf numFmtId="0" fontId="12" fillId="4" borderId="11" xfId="4" quotePrefix="1" applyNumberFormat="1" applyFont="1" applyFill="1" applyBorder="1" applyProtection="1">
      <alignment horizontal="right" vertical="center"/>
      <protection locked="0"/>
    </xf>
    <xf numFmtId="0" fontId="11" fillId="0" borderId="0" xfId="0" applyFont="1" applyAlignment="1">
      <alignment vertical="center" wrapText="1"/>
    </xf>
    <xf numFmtId="0" fontId="8" fillId="5" borderId="14" xfId="0" applyFont="1" applyFill="1" applyBorder="1"/>
    <xf numFmtId="3" fontId="9" fillId="0" borderId="22" xfId="3" applyNumberFormat="1" applyFont="1" applyFill="1" applyBorder="1" applyProtection="1">
      <alignment vertical="center"/>
      <protection locked="0"/>
    </xf>
    <xf numFmtId="0" fontId="12" fillId="4" borderId="23" xfId="2" quotePrefix="1" applyNumberFormat="1" applyFont="1" applyBorder="1" applyAlignment="1">
      <alignment horizontal="center" vertical="center"/>
    </xf>
    <xf numFmtId="0" fontId="12" fillId="4" borderId="20" xfId="2" quotePrefix="1" applyNumberFormat="1" applyFont="1" applyBorder="1" applyAlignment="1">
      <alignment horizontal="center" vertical="center"/>
    </xf>
    <xf numFmtId="0" fontId="8" fillId="0" borderId="0" xfId="0" applyFont="1" applyBorder="1"/>
    <xf numFmtId="164" fontId="9" fillId="0" borderId="11" xfId="3" quotePrefix="1" applyNumberFormat="1" applyFont="1" applyFill="1" applyBorder="1" applyProtection="1">
      <alignment vertical="center"/>
      <protection locked="0"/>
    </xf>
    <xf numFmtId="164" fontId="8" fillId="0" borderId="0" xfId="0" applyNumberFormat="1" applyFont="1" applyFill="1"/>
    <xf numFmtId="165" fontId="8" fillId="0" borderId="0" xfId="0" applyNumberFormat="1" applyFont="1"/>
    <xf numFmtId="165" fontId="8" fillId="5" borderId="16" xfId="0" applyNumberFormat="1" applyFont="1" applyFill="1" applyBorder="1"/>
    <xf numFmtId="168" fontId="8" fillId="0" borderId="12" xfId="11" applyNumberFormat="1" applyFont="1" applyFill="1" applyBorder="1"/>
    <xf numFmtId="168" fontId="8" fillId="0" borderId="13" xfId="11" applyNumberFormat="1" applyFont="1" applyFill="1" applyBorder="1"/>
    <xf numFmtId="168" fontId="8" fillId="0" borderId="17" xfId="11" applyNumberFormat="1" applyFont="1" applyFill="1" applyBorder="1"/>
    <xf numFmtId="168" fontId="8" fillId="0" borderId="16" xfId="11" applyNumberFormat="1" applyFont="1" applyFill="1" applyBorder="1"/>
    <xf numFmtId="0" fontId="12" fillId="4" borderId="19" xfId="2" quotePrefix="1" applyNumberFormat="1" applyFont="1" applyBorder="1" applyAlignment="1">
      <alignment horizontal="center" vertical="center"/>
    </xf>
    <xf numFmtId="0" fontId="12" fillId="4" borderId="24" xfId="2" quotePrefix="1" applyNumberFormat="1" applyFont="1" applyBorder="1" applyAlignment="1" applyProtection="1">
      <alignment vertical="center"/>
      <protection locked="0"/>
    </xf>
    <xf numFmtId="3" fontId="9" fillId="0" borderId="24" xfId="3" applyNumberFormat="1" applyFont="1" applyFill="1" applyBorder="1" applyProtection="1">
      <alignment vertical="center"/>
      <protection locked="0"/>
    </xf>
    <xf numFmtId="0" fontId="28" fillId="0" borderId="0" xfId="0" quotePrefix="1" applyFont="1"/>
    <xf numFmtId="0" fontId="29" fillId="0" borderId="21" xfId="2" applyNumberFormat="1" applyFont="1" applyFill="1" applyBorder="1" applyAlignment="1" applyProtection="1">
      <alignment horizontal="left" vertical="center" wrapText="1"/>
      <protection locked="0"/>
    </xf>
    <xf numFmtId="0" fontId="28" fillId="0" borderId="0" xfId="0" applyFont="1"/>
    <xf numFmtId="0" fontId="29" fillId="0" borderId="0" xfId="2" applyNumberFormat="1" applyFont="1" applyFill="1" applyBorder="1" applyAlignment="1" applyProtection="1">
      <alignment horizontal="left" vertical="center" wrapText="1"/>
      <protection locked="0"/>
    </xf>
    <xf numFmtId="0" fontId="29" fillId="0" borderId="0" xfId="2" applyNumberFormat="1" applyFont="1" applyFill="1" applyBorder="1" applyAlignment="1" applyProtection="1">
      <alignment vertical="center" wrapText="1"/>
      <protection locked="0"/>
    </xf>
    <xf numFmtId="0" fontId="28" fillId="0" borderId="0" xfId="0" applyFont="1" applyBorder="1"/>
    <xf numFmtId="0" fontId="28" fillId="5" borderId="0" xfId="0" applyFont="1" applyFill="1" applyAlignment="1">
      <alignment horizontal="left"/>
    </xf>
    <xf numFmtId="0" fontId="28" fillId="5" borderId="0" xfId="0" applyFont="1" applyFill="1"/>
    <xf numFmtId="0" fontId="27" fillId="5" borderId="0" xfId="0" applyFont="1" applyFill="1"/>
    <xf numFmtId="0" fontId="26" fillId="5" borderId="0" xfId="0" applyFont="1" applyFill="1"/>
    <xf numFmtId="9" fontId="9" fillId="5" borderId="5" xfId="5" applyFont="1" applyFill="1" applyBorder="1" applyAlignment="1" applyProtection="1">
      <alignment vertical="center"/>
      <protection locked="0"/>
    </xf>
    <xf numFmtId="165" fontId="9" fillId="0" borderId="0" xfId="0" applyNumberFormat="1" applyFont="1" applyBorder="1" applyAlignment="1" applyProtection="1">
      <alignment horizontal="right" vertical="center"/>
      <protection locked="0"/>
    </xf>
    <xf numFmtId="9" fontId="8" fillId="0" borderId="0" xfId="5" applyFont="1" applyBorder="1"/>
    <xf numFmtId="0" fontId="8" fillId="0" borderId="25" xfId="0" quotePrefix="1" applyFont="1" applyBorder="1"/>
    <xf numFmtId="0" fontId="8" fillId="0" borderId="25" xfId="0" applyFont="1" applyBorder="1"/>
    <xf numFmtId="9" fontId="8" fillId="0" borderId="25" xfId="5" applyFont="1" applyBorder="1"/>
    <xf numFmtId="0" fontId="7" fillId="0" borderId="0" xfId="0" applyFont="1" applyBorder="1"/>
    <xf numFmtId="0" fontId="7" fillId="0" borderId="3" xfId="0" applyFont="1" applyBorder="1"/>
  </cellXfs>
  <cellStyles count="12">
    <cellStyle name="% no decimal" xfId="8" xr:uid="{58A32C86-D8BF-42FF-BCE6-AD53BB8C5FA2}"/>
    <cellStyle name="1% decimal" xfId="7" xr:uid="{A662CB9A-E5E6-42BD-814C-2E646E2CBF84}"/>
    <cellStyle name="Allineamento Vert. Centr." xfId="3" xr:uid="{B2D37A41-D741-472E-9EB6-82877240B8EC}"/>
    <cellStyle name="Collegamento ipertestuale" xfId="10" builtinId="8"/>
    <cellStyle name="Indentazione" xfId="4" xr:uid="{15932D99-975A-40C0-B55A-02F6200DFF0F}"/>
    <cellStyle name="Intestazioni" xfId="1" xr:uid="{9C41CB2B-ACA1-478B-A242-29439E263E00}"/>
    <cellStyle name="Migliaia" xfId="11" builtinId="3"/>
    <cellStyle name="Normale" xfId="0" builtinId="0"/>
    <cellStyle name="Normale 2" xfId="9" xr:uid="{CD41B675-B16A-4411-9525-B51135258486}"/>
    <cellStyle name="Num. 1 decimal" xfId="6" xr:uid="{D29A52BC-1BE8-47DE-8C21-4BF0B67B562C}"/>
    <cellStyle name="Percentuale" xfId="5" builtinId="5"/>
    <cellStyle name="Sfondo_A2A" xfId="2" xr:uid="{881440B7-D738-4C45-9C5D-3C639BCB7D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249508</xdr:colOff>
      <xdr:row>3</xdr:row>
      <xdr:rowOff>77440</xdr:rowOff>
    </xdr:from>
    <xdr:to>
      <xdr:col>5</xdr:col>
      <xdr:colOff>92926</xdr:colOff>
      <xdr:row>27</xdr:row>
      <xdr:rowOff>567012</xdr:rowOff>
    </xdr:to>
    <xdr:pic>
      <xdr:nvPicPr>
        <xdr:cNvPr id="4" name="Immagine 3">
          <a:extLst>
            <a:ext uri="{FF2B5EF4-FFF2-40B4-BE49-F238E27FC236}">
              <a16:creationId xmlns:a16="http://schemas.microsoft.com/office/drawing/2014/main" id="{41CFD397-AD76-41CA-97D1-421860639AE5}"/>
            </a:ext>
          </a:extLst>
        </xdr:cNvPr>
        <xdr:cNvPicPr>
          <a:picLocks noChangeAspect="1"/>
        </xdr:cNvPicPr>
      </xdr:nvPicPr>
      <xdr:blipFill rotWithShape="1">
        <a:blip xmlns:r="http://schemas.openxmlformats.org/officeDocument/2006/relationships" r:embed="rId1"/>
        <a:srcRect t="545" r="2868"/>
        <a:stretch/>
      </xdr:blipFill>
      <xdr:spPr>
        <a:xfrm>
          <a:off x="853532" y="1006708"/>
          <a:ext cx="4660126" cy="4950060"/>
        </a:xfrm>
        <a:prstGeom prst="rect">
          <a:avLst/>
        </a:prstGeom>
      </xdr:spPr>
    </xdr:pic>
    <xdr:clientData/>
  </xdr:twoCellAnchor>
  <xdr:twoCellAnchor editAs="oneCell">
    <xdr:from>
      <xdr:col>5</xdr:col>
      <xdr:colOff>61951</xdr:colOff>
      <xdr:row>1</xdr:row>
      <xdr:rowOff>108415</xdr:rowOff>
    </xdr:from>
    <xdr:to>
      <xdr:col>7</xdr:col>
      <xdr:colOff>57328</xdr:colOff>
      <xdr:row>5</xdr:row>
      <xdr:rowOff>155822</xdr:rowOff>
    </xdr:to>
    <xdr:pic>
      <xdr:nvPicPr>
        <xdr:cNvPr id="2" name="Immagine 1">
          <a:extLst>
            <a:ext uri="{FF2B5EF4-FFF2-40B4-BE49-F238E27FC236}">
              <a16:creationId xmlns:a16="http://schemas.microsoft.com/office/drawing/2014/main" id="{96CAE9FF-024A-AE34-637D-B0CD51D300B1}"/>
            </a:ext>
          </a:extLst>
        </xdr:cNvPr>
        <xdr:cNvPicPr>
          <a:picLocks noChangeAspect="1"/>
        </xdr:cNvPicPr>
      </xdr:nvPicPr>
      <xdr:blipFill>
        <a:blip xmlns:r="http://schemas.openxmlformats.org/officeDocument/2006/relationships" r:embed="rId2"/>
        <a:stretch>
          <a:fillRect/>
        </a:stretch>
      </xdr:blipFill>
      <xdr:spPr>
        <a:xfrm>
          <a:off x="5482683" y="665976"/>
          <a:ext cx="1203425" cy="7908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332920</xdr:colOff>
      <xdr:row>2</xdr:row>
      <xdr:rowOff>285750</xdr:rowOff>
    </xdr:from>
    <xdr:to>
      <xdr:col>13</xdr:col>
      <xdr:colOff>235590</xdr:colOff>
      <xdr:row>39</xdr:row>
      <xdr:rowOff>5896</xdr:rowOff>
    </xdr:to>
    <xdr:pic>
      <xdr:nvPicPr>
        <xdr:cNvPr id="40" name="Immagine 39">
          <a:extLst>
            <a:ext uri="{FF2B5EF4-FFF2-40B4-BE49-F238E27FC236}">
              <a16:creationId xmlns:a16="http://schemas.microsoft.com/office/drawing/2014/main" id="{24F6F5B8-7301-470B-C2DA-606C49CF96F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5829"/>
        <a:stretch>
          <a:fillRect/>
        </a:stretch>
      </xdr:blipFill>
      <xdr:spPr bwMode="auto">
        <a:xfrm>
          <a:off x="936170" y="825500"/>
          <a:ext cx="12761420" cy="8324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877751</xdr:colOff>
      <xdr:row>0</xdr:row>
      <xdr:rowOff>171632</xdr:rowOff>
    </xdr:from>
    <xdr:to>
      <xdr:col>2</xdr:col>
      <xdr:colOff>208226</xdr:colOff>
      <xdr:row>2</xdr:row>
      <xdr:rowOff>44995</xdr:rowOff>
    </xdr:to>
    <xdr:pic>
      <xdr:nvPicPr>
        <xdr:cNvPr id="8" name="Immagine 7">
          <a:extLst>
            <a:ext uri="{FF2B5EF4-FFF2-40B4-BE49-F238E27FC236}">
              <a16:creationId xmlns:a16="http://schemas.microsoft.com/office/drawing/2014/main" id="{8DA319ED-C41D-4206-BE10-5682B54CA558}"/>
            </a:ext>
          </a:extLst>
        </xdr:cNvPr>
        <xdr:cNvPicPr>
          <a:picLocks noChangeAspect="1"/>
        </xdr:cNvPicPr>
      </xdr:nvPicPr>
      <xdr:blipFill>
        <a:blip xmlns:r="http://schemas.openxmlformats.org/officeDocument/2006/relationships" r:embed="rId1"/>
        <a:stretch>
          <a:fillRect/>
        </a:stretch>
      </xdr:blipFill>
      <xdr:spPr>
        <a:xfrm>
          <a:off x="1068251" y="171632"/>
          <a:ext cx="219475" cy="236220"/>
        </a:xfrm>
        <a:prstGeom prst="rect">
          <a:avLst/>
        </a:prstGeom>
      </xdr:spPr>
    </xdr:pic>
    <xdr:clientData/>
  </xdr:twoCellAnchor>
  <xdr:twoCellAnchor editAs="oneCell">
    <xdr:from>
      <xdr:col>1</xdr:col>
      <xdr:colOff>308428</xdr:colOff>
      <xdr:row>0</xdr:row>
      <xdr:rowOff>90715</xdr:rowOff>
    </xdr:from>
    <xdr:to>
      <xdr:col>1</xdr:col>
      <xdr:colOff>861785</xdr:colOff>
      <xdr:row>2</xdr:row>
      <xdr:rowOff>96621</xdr:rowOff>
    </xdr:to>
    <xdr:pic>
      <xdr:nvPicPr>
        <xdr:cNvPr id="2" name="Immagine 1">
          <a:extLst>
            <a:ext uri="{FF2B5EF4-FFF2-40B4-BE49-F238E27FC236}">
              <a16:creationId xmlns:a16="http://schemas.microsoft.com/office/drawing/2014/main" id="{449ACF00-5E54-413C-B14C-DABA32B1B902}"/>
            </a:ext>
          </a:extLst>
        </xdr:cNvPr>
        <xdr:cNvPicPr>
          <a:picLocks noChangeAspect="1"/>
        </xdr:cNvPicPr>
      </xdr:nvPicPr>
      <xdr:blipFill>
        <a:blip xmlns:r="http://schemas.openxmlformats.org/officeDocument/2006/relationships" r:embed="rId2"/>
        <a:stretch>
          <a:fillRect/>
        </a:stretch>
      </xdr:blipFill>
      <xdr:spPr>
        <a:xfrm>
          <a:off x="498928" y="90715"/>
          <a:ext cx="553357" cy="3687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6894</xdr:colOff>
      <xdr:row>0</xdr:row>
      <xdr:rowOff>153488</xdr:rowOff>
    </xdr:from>
    <xdr:to>
      <xdr:col>2</xdr:col>
      <xdr:colOff>226369</xdr:colOff>
      <xdr:row>2</xdr:row>
      <xdr:rowOff>26851</xdr:rowOff>
    </xdr:to>
    <xdr:pic>
      <xdr:nvPicPr>
        <xdr:cNvPr id="4" name="Immagine 3">
          <a:extLst>
            <a:ext uri="{FF2B5EF4-FFF2-40B4-BE49-F238E27FC236}">
              <a16:creationId xmlns:a16="http://schemas.microsoft.com/office/drawing/2014/main" id="{24FDB40F-FC76-44E4-9C19-E68EDD11080F}"/>
            </a:ext>
          </a:extLst>
        </xdr:cNvPr>
        <xdr:cNvPicPr>
          <a:picLocks noChangeAspect="1"/>
        </xdr:cNvPicPr>
      </xdr:nvPicPr>
      <xdr:blipFill>
        <a:blip xmlns:r="http://schemas.openxmlformats.org/officeDocument/2006/relationships" r:embed="rId1"/>
        <a:stretch>
          <a:fillRect/>
        </a:stretch>
      </xdr:blipFill>
      <xdr:spPr>
        <a:xfrm>
          <a:off x="1086394" y="153488"/>
          <a:ext cx="219475" cy="236220"/>
        </a:xfrm>
        <a:prstGeom prst="rect">
          <a:avLst/>
        </a:prstGeom>
      </xdr:spPr>
    </xdr:pic>
    <xdr:clientData/>
  </xdr:twoCellAnchor>
  <xdr:twoCellAnchor editAs="oneCell">
    <xdr:from>
      <xdr:col>1</xdr:col>
      <xdr:colOff>362857</xdr:colOff>
      <xdr:row>0</xdr:row>
      <xdr:rowOff>45357</xdr:rowOff>
    </xdr:from>
    <xdr:to>
      <xdr:col>2</xdr:col>
      <xdr:colOff>27214</xdr:colOff>
      <xdr:row>2</xdr:row>
      <xdr:rowOff>51263</xdr:rowOff>
    </xdr:to>
    <xdr:pic>
      <xdr:nvPicPr>
        <xdr:cNvPr id="2" name="Immagine 1">
          <a:extLst>
            <a:ext uri="{FF2B5EF4-FFF2-40B4-BE49-F238E27FC236}">
              <a16:creationId xmlns:a16="http://schemas.microsoft.com/office/drawing/2014/main" id="{296EBEEC-BC69-4F73-9656-6A48FDD56E75}"/>
            </a:ext>
          </a:extLst>
        </xdr:cNvPr>
        <xdr:cNvPicPr>
          <a:picLocks noChangeAspect="1"/>
        </xdr:cNvPicPr>
      </xdr:nvPicPr>
      <xdr:blipFill>
        <a:blip xmlns:r="http://schemas.openxmlformats.org/officeDocument/2006/relationships" r:embed="rId2"/>
        <a:stretch>
          <a:fillRect/>
        </a:stretch>
      </xdr:blipFill>
      <xdr:spPr>
        <a:xfrm>
          <a:off x="553357" y="45357"/>
          <a:ext cx="553357" cy="3687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32597</xdr:colOff>
      <xdr:row>0</xdr:row>
      <xdr:rowOff>130810</xdr:rowOff>
    </xdr:from>
    <xdr:to>
      <xdr:col>2</xdr:col>
      <xdr:colOff>252072</xdr:colOff>
      <xdr:row>2</xdr:row>
      <xdr:rowOff>5685</xdr:rowOff>
    </xdr:to>
    <xdr:pic>
      <xdr:nvPicPr>
        <xdr:cNvPr id="4" name="Immagine 3">
          <a:extLst>
            <a:ext uri="{FF2B5EF4-FFF2-40B4-BE49-F238E27FC236}">
              <a16:creationId xmlns:a16="http://schemas.microsoft.com/office/drawing/2014/main" id="{A36AC372-21B4-40F1-A23D-D3E47BCE4203}"/>
            </a:ext>
          </a:extLst>
        </xdr:cNvPr>
        <xdr:cNvPicPr>
          <a:picLocks noChangeAspect="1"/>
        </xdr:cNvPicPr>
      </xdr:nvPicPr>
      <xdr:blipFill>
        <a:blip xmlns:r="http://schemas.openxmlformats.org/officeDocument/2006/relationships" r:embed="rId1"/>
        <a:stretch>
          <a:fillRect/>
        </a:stretch>
      </xdr:blipFill>
      <xdr:spPr>
        <a:xfrm>
          <a:off x="1112097" y="130810"/>
          <a:ext cx="219475" cy="234708"/>
        </a:xfrm>
        <a:prstGeom prst="rect">
          <a:avLst/>
        </a:prstGeom>
      </xdr:spPr>
    </xdr:pic>
    <xdr:clientData/>
  </xdr:twoCellAnchor>
  <xdr:twoCellAnchor editAs="oneCell">
    <xdr:from>
      <xdr:col>1</xdr:col>
      <xdr:colOff>349250</xdr:colOff>
      <xdr:row>0</xdr:row>
      <xdr:rowOff>52916</xdr:rowOff>
    </xdr:from>
    <xdr:to>
      <xdr:col>2</xdr:col>
      <xdr:colOff>13607</xdr:colOff>
      <xdr:row>2</xdr:row>
      <xdr:rowOff>61846</xdr:rowOff>
    </xdr:to>
    <xdr:pic>
      <xdr:nvPicPr>
        <xdr:cNvPr id="2" name="Immagine 1">
          <a:extLst>
            <a:ext uri="{FF2B5EF4-FFF2-40B4-BE49-F238E27FC236}">
              <a16:creationId xmlns:a16="http://schemas.microsoft.com/office/drawing/2014/main" id="{6BE862A7-2E50-465A-85BF-8CE633DD1A62}"/>
            </a:ext>
          </a:extLst>
        </xdr:cNvPr>
        <xdr:cNvPicPr>
          <a:picLocks noChangeAspect="1"/>
        </xdr:cNvPicPr>
      </xdr:nvPicPr>
      <xdr:blipFill>
        <a:blip xmlns:r="http://schemas.openxmlformats.org/officeDocument/2006/relationships" r:embed="rId2"/>
        <a:stretch>
          <a:fillRect/>
        </a:stretch>
      </xdr:blipFill>
      <xdr:spPr>
        <a:xfrm>
          <a:off x="539750" y="52916"/>
          <a:ext cx="553357" cy="36876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atalizio Francesca" id="{C0937C3E-ED22-4EF1-9A77-36EF7DC2C7D8}" userId="S::francesca.natalizio@a2a.it::4c8286b8-8316-4a82-8552-4b45a0934213" providerId="AD"/>
  <person displayName="Calvi Gabriele" id="{3A8BA096-12BF-4955-8D66-A3FC80EE3EC6}" userId="S::gabriele.calvi@external.a2a.it::a3711a8f-7f40-4f7a-9972-1fcd0d8b48f0" providerId="AD"/>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72" dT="2026-04-16T15:26:37.37" personId="{C0937C3E-ED22-4EF1-9A77-36EF7DC2C7D8}" id="{7918939D-76F1-4D86-A83E-22400A0AF761}">
    <text>Quindi in questo kpi ci sono anche le emissioni del servizio di igiene urbana?</text>
  </threadedComment>
  <threadedComment ref="C72" dT="2026-04-21T13:44:04.95" personId="{3A8BA096-12BF-4955-8D66-A3FC80EE3EC6}" id="{24AF8FA5-3166-4AD4-B3BA-3F5BF88A8EBF}" parentId="{7918939D-76F1-4D86-A83E-22400A0AF761}">
    <text xml:space="preserve">Nelle note è presente il dettaglio delle emissioni Scope 1 considerate nel calcolo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ruppoa2a.it/it/sostenibilita" TargetMode="External"/><Relationship Id="rId1" Type="http://schemas.openxmlformats.org/officeDocument/2006/relationships/hyperlink" Target="mailto:sostenibilita@a2a.i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customProperty" Target="../customProperty2.bin"/><Relationship Id="rId7" Type="http://schemas.openxmlformats.org/officeDocument/2006/relationships/customProperty" Target="../customProperty6.bin"/><Relationship Id="rId2" Type="http://schemas.openxmlformats.org/officeDocument/2006/relationships/customProperty" Target="../customProperty1.bin"/><Relationship Id="rId1" Type="http://schemas.openxmlformats.org/officeDocument/2006/relationships/printerSettings" Target="../printerSettings/printerSettings2.bin"/><Relationship Id="rId6" Type="http://schemas.openxmlformats.org/officeDocument/2006/relationships/customProperty" Target="../customProperty5.bin"/><Relationship Id="rId5" Type="http://schemas.openxmlformats.org/officeDocument/2006/relationships/customProperty" Target="../customProperty4.bin"/><Relationship Id="rId4"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F4329-0194-4878-8CA9-C05EE894019E}">
  <dimension ref="B28:D35"/>
  <sheetViews>
    <sheetView tabSelected="1" zoomScale="50" zoomScaleNormal="50" workbookViewId="0">
      <selection activeCell="P25" sqref="P25"/>
    </sheetView>
  </sheetViews>
  <sheetFormatPr defaultRowHeight="14.5" x14ac:dyDescent="0.35"/>
  <cols>
    <col min="1" max="2" width="8.7265625" style="74"/>
    <col min="3" max="3" width="43.08984375" style="74" customWidth="1"/>
    <col min="4" max="16384" width="8.7265625" style="74"/>
  </cols>
  <sheetData>
    <row r="28" spans="2:4" ht="79" customHeight="1" x14ac:dyDescent="0.35">
      <c r="D28" s="75"/>
    </row>
    <row r="29" spans="2:4" ht="157.5" x14ac:dyDescent="0.35">
      <c r="B29" s="76"/>
      <c r="C29" s="81" t="s">
        <v>173</v>
      </c>
      <c r="D29" s="76"/>
    </row>
    <row r="30" spans="2:4" ht="19" x14ac:dyDescent="0.4">
      <c r="B30" s="77"/>
      <c r="C30" s="78" t="s">
        <v>171</v>
      </c>
      <c r="D30" s="77"/>
    </row>
    <row r="31" spans="2:4" ht="18" x14ac:dyDescent="0.4">
      <c r="B31" s="79"/>
      <c r="C31" s="82" t="s">
        <v>174</v>
      </c>
      <c r="D31" s="79"/>
    </row>
    <row r="32" spans="2:4" ht="18" x14ac:dyDescent="0.4">
      <c r="B32" s="77"/>
      <c r="C32" s="77"/>
      <c r="D32" s="77"/>
    </row>
    <row r="33" spans="2:4" ht="19" x14ac:dyDescent="0.4">
      <c r="B33" s="77"/>
      <c r="C33" s="80" t="s">
        <v>172</v>
      </c>
      <c r="D33" s="77"/>
    </row>
    <row r="34" spans="2:4" ht="18" x14ac:dyDescent="0.4">
      <c r="B34" s="79"/>
      <c r="C34" s="83" t="s">
        <v>175</v>
      </c>
      <c r="D34" s="79"/>
    </row>
    <row r="35" spans="2:4" ht="18" x14ac:dyDescent="0.4">
      <c r="B35" s="79"/>
      <c r="C35" s="79"/>
      <c r="D35" s="79"/>
    </row>
  </sheetData>
  <hyperlinks>
    <hyperlink ref="C31" r:id="rId1" xr:uid="{410B0AB2-DA2B-4033-ACEF-96F8EDD45026}"/>
    <hyperlink ref="C34" r:id="rId2" xr:uid="{BEFE3028-1584-4B7B-8657-DDA9A696F8D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F2BD6-D3FD-4022-9CCE-865D6561BF05}">
  <sheetPr>
    <tabColor theme="0"/>
  </sheetPr>
  <dimension ref="A1:A38"/>
  <sheetViews>
    <sheetView zoomScale="40" zoomScaleNormal="40" workbookViewId="0">
      <selection sqref="A1:XFD1048576"/>
    </sheetView>
  </sheetViews>
  <sheetFormatPr defaultRowHeight="14.5" x14ac:dyDescent="0.35"/>
  <cols>
    <col min="1" max="1" width="8.7265625" style="84"/>
    <col min="2" max="4" width="35.54296875" style="84" customWidth="1"/>
    <col min="5" max="16384" width="8.7265625" style="84"/>
  </cols>
  <sheetData>
    <row r="1" s="84" customFormat="1" x14ac:dyDescent="0.35"/>
    <row r="2" s="84" customFormat="1" ht="28" customHeight="1" x14ac:dyDescent="0.35"/>
    <row r="3" s="84" customFormat="1" ht="28" customHeight="1" x14ac:dyDescent="0.35"/>
    <row r="4" s="84" customFormat="1" ht="23" customHeight="1" x14ac:dyDescent="0.35"/>
    <row r="5" s="84" customFormat="1" ht="28" customHeight="1" x14ac:dyDescent="0.35"/>
    <row r="6" s="84" customFormat="1" ht="18" customHeight="1" x14ac:dyDescent="0.35"/>
    <row r="7" s="84" customFormat="1" ht="23" customHeight="1" x14ac:dyDescent="0.35"/>
    <row r="8" s="84" customFormat="1" ht="23" customHeight="1" x14ac:dyDescent="0.35"/>
    <row r="9" s="84" customFormat="1" ht="14.5" customHeight="1" x14ac:dyDescent="0.35"/>
    <row r="10" s="84" customFormat="1" ht="14.5" customHeight="1" x14ac:dyDescent="0.35"/>
    <row r="11" s="84" customFormat="1" ht="14.5" customHeight="1" x14ac:dyDescent="0.35"/>
    <row r="12" s="84" customFormat="1" ht="14.5" customHeight="1" x14ac:dyDescent="0.35"/>
    <row r="13" s="84" customFormat="1" ht="14.5" customHeight="1" x14ac:dyDescent="0.35"/>
    <row r="14" s="84" customFormat="1" ht="23" customHeight="1" x14ac:dyDescent="0.35"/>
    <row r="15" s="84" customFormat="1" ht="14.5" customHeight="1" x14ac:dyDescent="0.35"/>
    <row r="16" s="84" customFormat="1" ht="31.5" customHeight="1" x14ac:dyDescent="0.35"/>
    <row r="17" s="84" customFormat="1" ht="14.5" customHeight="1" x14ac:dyDescent="0.35"/>
    <row r="18" s="84" customFormat="1" x14ac:dyDescent="0.35"/>
    <row r="19" s="84" customFormat="1" ht="14.5" customHeight="1" x14ac:dyDescent="0.35"/>
    <row r="20" s="84" customFormat="1" x14ac:dyDescent="0.35"/>
    <row r="21" s="84" customFormat="1" x14ac:dyDescent="0.35"/>
    <row r="22" s="84" customFormat="1" x14ac:dyDescent="0.35"/>
    <row r="23" s="84" customFormat="1" x14ac:dyDescent="0.35"/>
    <row r="24" s="84" customFormat="1" ht="31.5" customHeight="1" x14ac:dyDescent="0.35"/>
    <row r="25" s="84" customFormat="1" x14ac:dyDescent="0.35"/>
    <row r="26" s="84" customFormat="1" ht="31.5" customHeight="1" x14ac:dyDescent="0.35"/>
    <row r="27" s="84" customFormat="1" x14ac:dyDescent="0.35"/>
    <row r="28" s="84" customFormat="1" x14ac:dyDescent="0.35"/>
    <row r="29" s="84" customFormat="1" ht="31.5" customHeight="1" x14ac:dyDescent="0.35"/>
    <row r="30" s="84" customFormat="1" x14ac:dyDescent="0.35"/>
    <row r="31" s="84" customFormat="1" x14ac:dyDescent="0.35"/>
    <row r="32" s="84" customFormat="1" x14ac:dyDescent="0.35"/>
    <row r="33" s="84" customFormat="1" x14ac:dyDescent="0.35"/>
    <row r="34" s="84" customFormat="1" x14ac:dyDescent="0.35"/>
    <row r="35" s="84" customFormat="1" x14ac:dyDescent="0.35"/>
    <row r="36" s="84" customFormat="1" x14ac:dyDescent="0.35"/>
    <row r="37" s="84" customFormat="1" x14ac:dyDescent="0.35"/>
    <row r="38" s="84" customFormat="1" x14ac:dyDescent="0.35"/>
  </sheetData>
  <mergeCells count="1">
    <mergeCell ref="A1:XFD104857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10ED9-8755-450C-A175-433A1B13F66C}">
  <sheetPr>
    <tabColor rgb="FF00B0F0"/>
  </sheetPr>
  <dimension ref="B1:AO90"/>
  <sheetViews>
    <sheetView showGridLines="0" zoomScale="70" zoomScaleNormal="70" workbookViewId="0">
      <selection activeCell="J21" sqref="J21"/>
    </sheetView>
  </sheetViews>
  <sheetFormatPr defaultRowHeight="14" x14ac:dyDescent="0.3"/>
  <cols>
    <col min="1" max="1" width="2.7265625" style="1" customWidth="1"/>
    <col min="2" max="2" width="12.7265625" style="1" customWidth="1"/>
    <col min="3" max="3" width="46.90625" style="1" customWidth="1"/>
    <col min="4" max="4" width="20.26953125" style="1" customWidth="1"/>
    <col min="5" max="5" width="16.26953125" style="1" customWidth="1"/>
    <col min="6" max="6" width="16.1796875" style="1" customWidth="1"/>
    <col min="7" max="7" width="13.81640625" style="1" customWidth="1"/>
    <col min="8" max="8" width="20.26953125" style="1" customWidth="1"/>
    <col min="9" max="9" width="14.54296875" style="1" customWidth="1"/>
    <col min="10" max="10" width="28.26953125" style="1" customWidth="1"/>
    <col min="11" max="11" width="26.26953125" style="1" customWidth="1"/>
    <col min="12" max="12" width="24.7265625" style="1" customWidth="1"/>
    <col min="13" max="13" width="44.81640625" style="1" customWidth="1"/>
    <col min="14" max="14" width="23.7265625" style="1" customWidth="1"/>
    <col min="15" max="15" width="30.7265625" style="1" customWidth="1"/>
    <col min="16" max="16" width="30" style="1" customWidth="1"/>
    <col min="17" max="17" width="28.81640625" style="1" customWidth="1"/>
    <col min="18" max="18" width="25.81640625" style="1" customWidth="1"/>
    <col min="19" max="19" width="25" style="1" customWidth="1"/>
    <col min="20" max="25" width="15.7265625" style="1" customWidth="1"/>
    <col min="26" max="26" width="100.7265625" style="1" customWidth="1"/>
    <col min="27" max="16384" width="8.7265625" style="1"/>
  </cols>
  <sheetData>
    <row r="1" spans="2:25" x14ac:dyDescent="0.3">
      <c r="G1" s="51"/>
    </row>
    <row r="2" spans="2:25" x14ac:dyDescent="0.3">
      <c r="C2" s="85" t="s">
        <v>170</v>
      </c>
      <c r="D2" s="85"/>
      <c r="G2" s="51"/>
    </row>
    <row r="3" spans="2:25" x14ac:dyDescent="0.3">
      <c r="B3" s="3"/>
      <c r="C3" s="4" t="s">
        <v>0</v>
      </c>
      <c r="Y3" s="2"/>
    </row>
    <row r="4" spans="2:25" x14ac:dyDescent="0.3">
      <c r="B4" s="3"/>
      <c r="C4" s="5"/>
      <c r="D4" s="5"/>
      <c r="E4" s="5"/>
      <c r="F4" s="5"/>
      <c r="G4" s="5"/>
      <c r="H4" s="5"/>
      <c r="I4" s="5"/>
      <c r="J4" s="5"/>
      <c r="K4" s="5"/>
      <c r="L4" s="5"/>
      <c r="M4" s="5"/>
      <c r="N4" s="5"/>
      <c r="O4" s="5"/>
      <c r="P4" s="5"/>
      <c r="Q4" s="5"/>
      <c r="R4" s="5"/>
      <c r="S4" s="5"/>
      <c r="T4" s="5"/>
      <c r="Y4" s="2"/>
    </row>
    <row r="5" spans="2:25" x14ac:dyDescent="0.3">
      <c r="B5" s="3"/>
      <c r="C5" s="6"/>
      <c r="Y5" s="2"/>
    </row>
    <row r="6" spans="2:25" x14ac:dyDescent="0.3">
      <c r="B6" s="3"/>
      <c r="C6" s="7" t="s">
        <v>167</v>
      </c>
      <c r="I6" s="8"/>
      <c r="J6" s="8"/>
      <c r="Y6" s="2"/>
    </row>
    <row r="7" spans="2:25" x14ac:dyDescent="0.3">
      <c r="B7" s="3"/>
      <c r="C7" s="7"/>
      <c r="I7" s="8"/>
      <c r="J7" s="8"/>
      <c r="Y7" s="2"/>
    </row>
    <row r="8" spans="2:25" x14ac:dyDescent="0.3">
      <c r="B8" s="91"/>
      <c r="D8" s="9">
        <v>2024</v>
      </c>
      <c r="E8" s="9">
        <v>2025</v>
      </c>
      <c r="H8" s="8"/>
      <c r="W8" s="2"/>
    </row>
    <row r="9" spans="2:25" x14ac:dyDescent="0.3">
      <c r="B9" s="3"/>
      <c r="C9" s="89" t="s">
        <v>4</v>
      </c>
      <c r="D9" s="12">
        <v>9</v>
      </c>
      <c r="E9" s="13">
        <v>9</v>
      </c>
      <c r="H9" s="8"/>
      <c r="W9" s="2"/>
    </row>
    <row r="10" spans="2:25" x14ac:dyDescent="0.3">
      <c r="B10" s="3"/>
      <c r="C10" s="90" t="s">
        <v>5</v>
      </c>
      <c r="D10" s="88">
        <v>7.3</v>
      </c>
      <c r="E10" s="88">
        <v>7.3</v>
      </c>
      <c r="H10" s="16"/>
      <c r="W10" s="2"/>
    </row>
    <row r="11" spans="2:25" x14ac:dyDescent="0.3">
      <c r="B11" s="3"/>
      <c r="C11" s="89" t="s">
        <v>7</v>
      </c>
      <c r="D11" s="12">
        <v>2</v>
      </c>
      <c r="E11" s="15">
        <v>2</v>
      </c>
      <c r="H11" s="16"/>
      <c r="W11" s="2"/>
    </row>
    <row r="12" spans="2:25" x14ac:dyDescent="0.3">
      <c r="B12" s="3"/>
      <c r="C12" s="90" t="s">
        <v>5</v>
      </c>
      <c r="D12" s="13">
        <v>1398</v>
      </c>
      <c r="E12" s="13">
        <v>1398</v>
      </c>
      <c r="H12" s="8"/>
      <c r="W12" s="2"/>
    </row>
    <row r="13" spans="2:25" x14ac:dyDescent="0.3">
      <c r="B13" s="3"/>
      <c r="C13" s="89" t="s">
        <v>8</v>
      </c>
      <c r="D13" s="13">
        <v>1</v>
      </c>
      <c r="E13" s="13">
        <v>1</v>
      </c>
      <c r="H13" s="16"/>
      <c r="W13" s="2"/>
    </row>
    <row r="14" spans="2:25" x14ac:dyDescent="0.3">
      <c r="B14" s="3"/>
      <c r="C14" s="90" t="s">
        <v>5</v>
      </c>
      <c r="D14" s="17">
        <v>0.999</v>
      </c>
      <c r="E14" s="17">
        <v>0.999</v>
      </c>
      <c r="H14" s="16"/>
      <c r="W14" s="2"/>
    </row>
    <row r="15" spans="2:25" x14ac:dyDescent="0.3">
      <c r="B15" s="3"/>
      <c r="C15" s="89" t="s">
        <v>177</v>
      </c>
      <c r="D15" s="13">
        <v>1</v>
      </c>
      <c r="E15" s="13">
        <v>1</v>
      </c>
      <c r="H15" s="8"/>
      <c r="W15" s="2"/>
    </row>
    <row r="16" spans="2:25" x14ac:dyDescent="0.3">
      <c r="B16" s="3"/>
      <c r="C16" s="108" t="s">
        <v>176</v>
      </c>
      <c r="D16" s="6"/>
      <c r="E16" s="6"/>
      <c r="I16" s="16"/>
      <c r="J16" s="16"/>
      <c r="Y16" s="2"/>
    </row>
    <row r="17" spans="2:25" x14ac:dyDescent="0.3">
      <c r="B17" s="3"/>
      <c r="I17" s="8"/>
      <c r="J17" s="8"/>
      <c r="L17" s="18"/>
      <c r="U17" s="18"/>
      <c r="V17" s="18"/>
      <c r="W17" s="18"/>
      <c r="Y17" s="2"/>
    </row>
    <row r="18" spans="2:25" x14ac:dyDescent="0.3">
      <c r="B18" s="3"/>
      <c r="C18" s="7" t="s">
        <v>9</v>
      </c>
      <c r="L18" s="18"/>
      <c r="U18" s="18"/>
      <c r="V18" s="18"/>
      <c r="W18" s="18"/>
      <c r="Y18" s="2"/>
    </row>
    <row r="19" spans="2:25" x14ac:dyDescent="0.3">
      <c r="B19" s="3"/>
      <c r="C19" s="19" t="s">
        <v>10</v>
      </c>
      <c r="L19" s="18"/>
      <c r="U19" s="18"/>
      <c r="V19" s="18"/>
      <c r="W19" s="18"/>
      <c r="Y19" s="2"/>
    </row>
    <row r="20" spans="2:25" x14ac:dyDescent="0.3">
      <c r="B20" s="3"/>
      <c r="C20" s="6"/>
      <c r="D20" s="87">
        <v>2023</v>
      </c>
      <c r="E20" s="87"/>
      <c r="F20" s="87">
        <v>2024</v>
      </c>
      <c r="G20" s="87"/>
      <c r="H20" s="87">
        <v>2025</v>
      </c>
      <c r="I20" s="87"/>
      <c r="P20" s="18"/>
      <c r="Q20" s="18"/>
      <c r="R20" s="18"/>
      <c r="T20" s="2"/>
    </row>
    <row r="21" spans="2:25" x14ac:dyDescent="0.3">
      <c r="B21" s="3"/>
      <c r="C21" s="6"/>
      <c r="D21" s="87" t="s">
        <v>13</v>
      </c>
      <c r="E21" s="87" t="s">
        <v>14</v>
      </c>
      <c r="F21" s="87" t="s">
        <v>13</v>
      </c>
      <c r="G21" s="87" t="s">
        <v>14</v>
      </c>
      <c r="H21" s="87" t="s">
        <v>13</v>
      </c>
      <c r="I21" s="87" t="s">
        <v>14</v>
      </c>
      <c r="P21" s="18"/>
      <c r="Q21" s="18"/>
      <c r="R21" s="18"/>
      <c r="T21" s="2"/>
    </row>
    <row r="22" spans="2:25" x14ac:dyDescent="0.3">
      <c r="B22" s="3"/>
      <c r="C22" s="11" t="s">
        <v>15</v>
      </c>
      <c r="D22" s="21">
        <v>13176.22</v>
      </c>
      <c r="E22" s="101">
        <v>13176.22</v>
      </c>
      <c r="F22" s="22">
        <v>14277.03</v>
      </c>
      <c r="G22" s="97">
        <v>40.454528066999998</v>
      </c>
      <c r="H22" s="12">
        <v>13239</v>
      </c>
      <c r="I22" s="23">
        <v>39.597999999999999</v>
      </c>
      <c r="P22" s="18"/>
      <c r="Q22" s="18"/>
      <c r="R22" s="18"/>
      <c r="T22" s="2"/>
    </row>
    <row r="23" spans="2:25" x14ac:dyDescent="0.3">
      <c r="B23" s="3"/>
      <c r="C23" s="11" t="s">
        <v>16</v>
      </c>
      <c r="D23" s="21">
        <v>3971.31</v>
      </c>
      <c r="E23" s="102">
        <v>3971.31</v>
      </c>
      <c r="F23" s="22">
        <v>4076.16</v>
      </c>
      <c r="G23" s="97">
        <v>11.549960260000001</v>
      </c>
      <c r="H23" s="24">
        <v>3929</v>
      </c>
      <c r="I23" s="25">
        <v>11.752000000000001</v>
      </c>
      <c r="P23" s="18"/>
      <c r="Q23" s="18"/>
      <c r="R23" s="18"/>
      <c r="T23" s="2"/>
    </row>
    <row r="24" spans="2:25" x14ac:dyDescent="0.3">
      <c r="B24" s="3"/>
      <c r="C24" s="11" t="s">
        <v>17</v>
      </c>
      <c r="D24" s="21">
        <v>1531.373</v>
      </c>
      <c r="E24" s="103">
        <v>1531.373</v>
      </c>
      <c r="F24" s="22">
        <v>1586.84</v>
      </c>
      <c r="G24" s="97">
        <v>4.4963737779999997</v>
      </c>
      <c r="H24" s="12">
        <v>1820</v>
      </c>
      <c r="I24" s="25">
        <v>5.444</v>
      </c>
      <c r="P24" s="18"/>
      <c r="Q24" s="18"/>
      <c r="R24" s="18"/>
      <c r="T24" s="2"/>
    </row>
    <row r="25" spans="2:25" x14ac:dyDescent="0.3">
      <c r="B25" s="3"/>
      <c r="C25" s="11" t="s">
        <v>18</v>
      </c>
      <c r="D25" s="26">
        <v>2524.87</v>
      </c>
      <c r="E25" s="103">
        <v>2524.87</v>
      </c>
      <c r="F25" s="27">
        <v>2614.85</v>
      </c>
      <c r="G25" s="97">
        <v>7.4092806920000003</v>
      </c>
      <c r="H25" s="12">
        <v>2461</v>
      </c>
      <c r="I25" s="25">
        <v>7.3620000000000001</v>
      </c>
      <c r="P25" s="18"/>
      <c r="Q25" s="18"/>
      <c r="R25" s="18"/>
      <c r="T25" s="2"/>
    </row>
    <row r="26" spans="2:25" x14ac:dyDescent="0.3">
      <c r="B26" s="3"/>
      <c r="C26" s="11" t="s">
        <v>19</v>
      </c>
      <c r="D26" s="26">
        <v>3617.08</v>
      </c>
      <c r="E26" s="102">
        <v>3617.08</v>
      </c>
      <c r="F26" s="27">
        <v>3380.98</v>
      </c>
      <c r="G26" s="97">
        <v>9.5801402889999991</v>
      </c>
      <c r="H26" s="12">
        <v>3286</v>
      </c>
      <c r="I26" s="25">
        <v>9.83</v>
      </c>
      <c r="P26" s="18"/>
      <c r="Q26" s="18"/>
      <c r="R26" s="18"/>
      <c r="T26" s="2"/>
    </row>
    <row r="27" spans="2:25" x14ac:dyDescent="0.3">
      <c r="B27" s="3"/>
      <c r="C27" s="11" t="s">
        <v>20</v>
      </c>
      <c r="D27" s="26">
        <v>324.8</v>
      </c>
      <c r="E27" s="104">
        <v>324.8</v>
      </c>
      <c r="F27" s="27">
        <v>337.48</v>
      </c>
      <c r="G27" s="97">
        <v>0.956262901</v>
      </c>
      <c r="H27" s="12">
        <v>397</v>
      </c>
      <c r="I27" s="25">
        <v>1.1859999999999999</v>
      </c>
      <c r="P27" s="18"/>
      <c r="Q27" s="18"/>
      <c r="R27" s="18"/>
      <c r="T27" s="2"/>
    </row>
    <row r="28" spans="2:25" x14ac:dyDescent="0.3">
      <c r="B28" s="3"/>
      <c r="C28" s="11" t="s">
        <v>21</v>
      </c>
      <c r="D28" s="26">
        <v>1588.64</v>
      </c>
      <c r="E28" s="104">
        <v>1588.64</v>
      </c>
      <c r="F28" s="27">
        <v>1628.79</v>
      </c>
      <c r="G28" s="97">
        <v>4.6152407589999997</v>
      </c>
      <c r="H28" s="12">
        <v>1375</v>
      </c>
      <c r="I28" s="25">
        <v>4.1120000000000001</v>
      </c>
      <c r="P28" s="18"/>
      <c r="Q28" s="18"/>
      <c r="R28" s="18"/>
      <c r="T28" s="2"/>
    </row>
    <row r="29" spans="2:25" x14ac:dyDescent="0.3">
      <c r="B29" s="3"/>
      <c r="C29" s="11" t="s">
        <v>22</v>
      </c>
      <c r="D29" s="26">
        <v>378.76400000000001</v>
      </c>
      <c r="E29" s="104">
        <v>378.76400000000001</v>
      </c>
      <c r="F29" s="27">
        <v>387.74</v>
      </c>
      <c r="G29" s="97">
        <v>1.0986765949999999</v>
      </c>
      <c r="H29" s="12">
        <v>388</v>
      </c>
      <c r="I29" s="25">
        <v>1.161</v>
      </c>
      <c r="P29" s="18"/>
      <c r="Q29" s="18"/>
      <c r="R29" s="18"/>
      <c r="T29" s="2"/>
    </row>
    <row r="30" spans="2:25" x14ac:dyDescent="0.3">
      <c r="B30" s="3"/>
      <c r="C30" s="11" t="s">
        <v>23</v>
      </c>
      <c r="D30" s="26">
        <v>65.275000000000006</v>
      </c>
      <c r="E30" s="104">
        <v>65.275000000000006</v>
      </c>
      <c r="F30" s="27">
        <v>65.02</v>
      </c>
      <c r="G30" s="98">
        <v>0.18423673700000001</v>
      </c>
      <c r="H30" s="12">
        <v>80</v>
      </c>
      <c r="I30" s="25">
        <v>0.23899999999999999</v>
      </c>
      <c r="P30" s="18"/>
      <c r="Q30" s="18"/>
      <c r="R30" s="18"/>
      <c r="T30" s="2"/>
    </row>
    <row r="31" spans="2:25" x14ac:dyDescent="0.3">
      <c r="B31" s="3"/>
      <c r="C31" s="11" t="s">
        <v>24</v>
      </c>
      <c r="D31" s="26">
        <v>2001.921</v>
      </c>
      <c r="E31" s="104">
        <v>2001.921</v>
      </c>
      <c r="F31" s="27">
        <v>1877.89</v>
      </c>
      <c r="G31" s="97">
        <v>5.3210754419999997</v>
      </c>
      <c r="H31" s="12">
        <v>1891</v>
      </c>
      <c r="I31" s="25">
        <v>5.6550000000000002</v>
      </c>
      <c r="P31" s="18"/>
      <c r="Q31" s="18"/>
      <c r="R31" s="18"/>
      <c r="T31" s="2"/>
    </row>
    <row r="32" spans="2:25" x14ac:dyDescent="0.3">
      <c r="B32" s="3"/>
      <c r="C32" s="11" t="s">
        <v>25</v>
      </c>
      <c r="D32" s="26">
        <f>SUM(D22:D31)</f>
        <v>29180.252999999993</v>
      </c>
      <c r="E32" s="100">
        <v>0.8609116881319866</v>
      </c>
      <c r="F32" s="27">
        <f>SUM(F22:F31)</f>
        <v>30232.780000000002</v>
      </c>
      <c r="G32" s="99">
        <v>0.85665775518502307</v>
      </c>
      <c r="H32" s="12">
        <f>SUM(H22:H31)</f>
        <v>28866</v>
      </c>
      <c r="I32" s="25">
        <f>IFERROR((H32/H33)*100,0)</f>
        <v>86.337261470359522</v>
      </c>
      <c r="P32" s="18"/>
      <c r="Q32" s="18"/>
      <c r="R32" s="18"/>
      <c r="T32" s="2"/>
    </row>
    <row r="33" spans="2:41" x14ac:dyDescent="0.3">
      <c r="B33" s="3"/>
      <c r="C33" s="11" t="s">
        <v>26</v>
      </c>
      <c r="D33" s="26">
        <v>33894.595000000001</v>
      </c>
      <c r="E33" s="92"/>
      <c r="F33" s="93">
        <v>35291.550000000003</v>
      </c>
      <c r="G33" s="22"/>
      <c r="H33" s="12">
        <v>33434</v>
      </c>
      <c r="I33" s="25"/>
      <c r="P33" s="18"/>
      <c r="Q33" s="18"/>
      <c r="R33" s="18"/>
      <c r="T33" s="2"/>
    </row>
    <row r="34" spans="2:41" ht="56.5" customHeight="1" x14ac:dyDescent="0.3">
      <c r="B34" s="3"/>
      <c r="C34" s="109" t="s">
        <v>178</v>
      </c>
      <c r="D34" s="109"/>
      <c r="E34" s="96"/>
      <c r="F34" s="96"/>
      <c r="L34" s="18"/>
      <c r="U34" s="18"/>
      <c r="V34" s="18"/>
      <c r="W34" s="18"/>
      <c r="Y34" s="2"/>
    </row>
    <row r="35" spans="2:41" x14ac:dyDescent="0.3">
      <c r="B35" s="3"/>
      <c r="C35" s="28"/>
      <c r="E35" s="96"/>
      <c r="F35" s="96"/>
      <c r="L35" s="18"/>
      <c r="U35" s="18"/>
      <c r="V35" s="18"/>
      <c r="W35" s="18"/>
      <c r="Y35" s="2"/>
    </row>
    <row r="36" spans="2:41" x14ac:dyDescent="0.3">
      <c r="B36" s="3"/>
      <c r="C36" s="19" t="s">
        <v>168</v>
      </c>
      <c r="E36" s="96"/>
      <c r="F36" s="96"/>
      <c r="L36" s="18"/>
      <c r="U36" s="18"/>
      <c r="V36" s="18"/>
      <c r="W36" s="18"/>
      <c r="Y36" s="2"/>
    </row>
    <row r="37" spans="2:41" x14ac:dyDescent="0.3">
      <c r="B37" s="3"/>
      <c r="E37" s="96"/>
      <c r="F37" s="96"/>
      <c r="L37" s="18"/>
      <c r="U37" s="18"/>
      <c r="V37" s="18"/>
      <c r="W37" s="18"/>
      <c r="Y37" s="2"/>
    </row>
    <row r="38" spans="2:41" x14ac:dyDescent="0.3">
      <c r="B38" s="3"/>
      <c r="D38" s="29">
        <v>2023</v>
      </c>
      <c r="E38" s="94">
        <v>2024</v>
      </c>
      <c r="F38" s="95">
        <v>2025</v>
      </c>
      <c r="J38" s="18"/>
      <c r="S38" s="18"/>
      <c r="T38" s="18"/>
      <c r="U38" s="18"/>
      <c r="W38" s="2"/>
    </row>
    <row r="39" spans="2:41" x14ac:dyDescent="0.3">
      <c r="B39" s="3"/>
      <c r="C39" s="11" t="s">
        <v>28</v>
      </c>
      <c r="D39" s="21">
        <v>33894.595000000001</v>
      </c>
      <c r="E39" s="30">
        <v>35291.550000000003</v>
      </c>
      <c r="F39" s="22">
        <v>33434</v>
      </c>
      <c r="J39" s="18"/>
      <c r="S39" s="18"/>
      <c r="T39" s="18"/>
      <c r="U39" s="18"/>
      <c r="W39" s="2"/>
    </row>
    <row r="40" spans="2:41" x14ac:dyDescent="0.3">
      <c r="B40" s="3"/>
      <c r="C40" s="31" t="s">
        <v>29</v>
      </c>
      <c r="D40" s="32">
        <v>0.8609</v>
      </c>
      <c r="E40" s="33">
        <v>0.87731510000000001</v>
      </c>
      <c r="F40" s="34">
        <v>0.875</v>
      </c>
      <c r="J40" s="18"/>
      <c r="S40" s="18"/>
      <c r="T40" s="18"/>
      <c r="U40" s="18"/>
      <c r="V40" s="18"/>
      <c r="W40" s="35"/>
      <c r="X40" s="18"/>
      <c r="Y40" s="18"/>
      <c r="Z40" s="18"/>
      <c r="AA40" s="18"/>
      <c r="AB40" s="18"/>
      <c r="AC40" s="18"/>
      <c r="AD40" s="18"/>
      <c r="AE40" s="18"/>
      <c r="AF40" s="18"/>
      <c r="AG40" s="18"/>
      <c r="AH40" s="18"/>
      <c r="AI40" s="18"/>
      <c r="AJ40" s="18"/>
      <c r="AK40" s="18"/>
      <c r="AL40" s="18"/>
      <c r="AM40" s="18"/>
    </row>
    <row r="41" spans="2:41" x14ac:dyDescent="0.3">
      <c r="C41" s="31" t="s">
        <v>179</v>
      </c>
      <c r="D41" s="32">
        <v>0.1391</v>
      </c>
      <c r="E41" s="33">
        <v>0.12268</v>
      </c>
      <c r="F41" s="34">
        <v>0.125</v>
      </c>
      <c r="G41" s="6"/>
      <c r="H41" s="6"/>
      <c r="I41" s="6"/>
      <c r="J41" s="36"/>
      <c r="S41" s="36"/>
      <c r="T41" s="36"/>
      <c r="U41" s="36"/>
      <c r="V41" s="36"/>
      <c r="W41" s="36"/>
      <c r="X41" s="36"/>
      <c r="Y41" s="18"/>
      <c r="Z41" s="18"/>
      <c r="AA41" s="18"/>
      <c r="AB41" s="18"/>
      <c r="AC41" s="18"/>
      <c r="AD41" s="18"/>
      <c r="AE41" s="18"/>
      <c r="AF41" s="18"/>
      <c r="AG41" s="18"/>
      <c r="AH41" s="18"/>
      <c r="AI41" s="18"/>
      <c r="AJ41" s="18"/>
      <c r="AK41" s="18"/>
      <c r="AL41" s="18"/>
      <c r="AM41" s="18"/>
    </row>
    <row r="42" spans="2:41" x14ac:dyDescent="0.3">
      <c r="D42" s="96"/>
      <c r="E42" s="96"/>
      <c r="F42" s="96"/>
      <c r="L42" s="36"/>
      <c r="U42" s="36"/>
      <c r="V42" s="36"/>
      <c r="W42" s="36"/>
      <c r="X42" s="36"/>
      <c r="Y42" s="36"/>
      <c r="Z42" s="36"/>
      <c r="AA42" s="18"/>
      <c r="AB42" s="18"/>
      <c r="AC42" s="18"/>
      <c r="AD42" s="18"/>
      <c r="AE42" s="18"/>
      <c r="AF42" s="18"/>
      <c r="AG42" s="18"/>
      <c r="AH42" s="18"/>
      <c r="AI42" s="18"/>
      <c r="AJ42" s="18"/>
      <c r="AK42" s="18"/>
      <c r="AL42" s="18"/>
      <c r="AM42" s="18"/>
      <c r="AN42" s="18"/>
      <c r="AO42" s="18"/>
    </row>
    <row r="43" spans="2:41" x14ac:dyDescent="0.3">
      <c r="D43" s="96"/>
      <c r="E43" s="96"/>
      <c r="F43" s="96"/>
      <c r="L43" s="18"/>
      <c r="U43" s="18"/>
      <c r="V43" s="18"/>
      <c r="W43" s="18"/>
      <c r="X43" s="18"/>
      <c r="Y43" s="18"/>
      <c r="Z43" s="18"/>
      <c r="AA43" s="18"/>
      <c r="AB43" s="18"/>
      <c r="AC43" s="18"/>
      <c r="AD43" s="18"/>
      <c r="AE43" s="18"/>
      <c r="AF43" s="18"/>
      <c r="AG43" s="18"/>
      <c r="AH43" s="18"/>
      <c r="AI43" s="18"/>
      <c r="AJ43" s="18"/>
      <c r="AK43" s="18"/>
      <c r="AL43" s="18"/>
      <c r="AM43" s="18"/>
      <c r="AN43" s="18"/>
      <c r="AO43" s="18"/>
    </row>
    <row r="44" spans="2:41" x14ac:dyDescent="0.3">
      <c r="C44" s="19" t="s">
        <v>30</v>
      </c>
      <c r="D44" s="96"/>
      <c r="E44" s="96"/>
      <c r="F44" s="96"/>
    </row>
    <row r="45" spans="2:41" x14ac:dyDescent="0.3">
      <c r="D45" s="96"/>
      <c r="E45" s="96"/>
      <c r="F45" s="96"/>
    </row>
    <row r="46" spans="2:41" x14ac:dyDescent="0.3">
      <c r="C46" s="6"/>
      <c r="D46" s="105">
        <v>2023</v>
      </c>
      <c r="E46" s="94">
        <v>2024</v>
      </c>
      <c r="F46" s="95">
        <v>2025</v>
      </c>
      <c r="J46" s="6"/>
    </row>
    <row r="47" spans="2:41" x14ac:dyDescent="0.3">
      <c r="C47" s="14" t="s">
        <v>31</v>
      </c>
      <c r="D47" s="37">
        <v>15930</v>
      </c>
      <c r="E47" s="38">
        <v>16741.669999999998</v>
      </c>
      <c r="F47" s="39">
        <v>17097</v>
      </c>
      <c r="G47" s="6"/>
      <c r="H47" s="6"/>
      <c r="I47" s="6"/>
      <c r="J47" s="6"/>
    </row>
    <row r="48" spans="2:41" x14ac:dyDescent="0.3">
      <c r="C48" s="6"/>
      <c r="E48" s="41"/>
    </row>
    <row r="50" spans="3:12" x14ac:dyDescent="0.3">
      <c r="C50" s="19" t="s">
        <v>32</v>
      </c>
      <c r="L50" s="6"/>
    </row>
    <row r="52" spans="3:12" x14ac:dyDescent="0.3">
      <c r="C52" s="42"/>
      <c r="D52" s="10">
        <v>2025</v>
      </c>
    </row>
    <row r="53" spans="3:12" x14ac:dyDescent="0.3">
      <c r="C53" s="11" t="s">
        <v>180</v>
      </c>
      <c r="D53" s="12">
        <v>13210</v>
      </c>
    </row>
    <row r="54" spans="3:12" x14ac:dyDescent="0.3">
      <c r="C54" s="110" t="s">
        <v>181</v>
      </c>
    </row>
    <row r="56" spans="3:12" x14ac:dyDescent="0.3">
      <c r="C56" s="7" t="s">
        <v>33</v>
      </c>
    </row>
    <row r="57" spans="3:12" x14ac:dyDescent="0.3">
      <c r="C57" s="6"/>
      <c r="D57" s="10">
        <v>2023</v>
      </c>
      <c r="E57" s="10">
        <v>2024</v>
      </c>
      <c r="F57" s="10">
        <v>2025</v>
      </c>
    </row>
    <row r="58" spans="3:12" x14ac:dyDescent="0.3">
      <c r="C58" s="11" t="s">
        <v>169</v>
      </c>
      <c r="D58" s="12">
        <v>1524.932</v>
      </c>
      <c r="E58" s="12">
        <v>1303.7840000000001</v>
      </c>
      <c r="F58" s="12">
        <v>1737.5</v>
      </c>
    </row>
    <row r="59" spans="3:12" x14ac:dyDescent="0.3">
      <c r="C59" s="31" t="s">
        <v>34</v>
      </c>
      <c r="D59" s="12">
        <v>5.0522330000000002</v>
      </c>
      <c r="E59" s="43">
        <v>5.96</v>
      </c>
      <c r="F59" s="43">
        <v>6.3</v>
      </c>
    </row>
    <row r="60" spans="3:12" x14ac:dyDescent="0.3">
      <c r="C60" s="31" t="s">
        <v>35</v>
      </c>
      <c r="D60" s="12">
        <v>7.8540000000000001</v>
      </c>
      <c r="E60" s="44">
        <v>7.9050000000000002</v>
      </c>
      <c r="F60" s="43">
        <v>7.9</v>
      </c>
    </row>
    <row r="61" spans="3:12" x14ac:dyDescent="0.3">
      <c r="C61" s="31" t="s">
        <v>36</v>
      </c>
      <c r="D61" s="12">
        <v>1524.932</v>
      </c>
      <c r="E61" s="12">
        <v>1303.7840000000001</v>
      </c>
      <c r="F61" s="12">
        <v>1723.3</v>
      </c>
      <c r="G61" s="45"/>
    </row>
    <row r="62" spans="3:12" x14ac:dyDescent="0.3">
      <c r="C62" s="6"/>
    </row>
    <row r="63" spans="3:12" x14ac:dyDescent="0.3">
      <c r="C63" s="6"/>
      <c r="H63" s="6"/>
      <c r="I63" s="6"/>
      <c r="J63" s="6"/>
      <c r="K63" s="6"/>
    </row>
    <row r="64" spans="3:12" x14ac:dyDescent="0.3">
      <c r="H64" s="6"/>
      <c r="I64" s="6"/>
      <c r="J64" s="6"/>
      <c r="K64" s="6"/>
    </row>
    <row r="66" spans="3:7" x14ac:dyDescent="0.3">
      <c r="C66" s="7" t="s">
        <v>37</v>
      </c>
    </row>
    <row r="68" spans="3:7" x14ac:dyDescent="0.3">
      <c r="C68" s="6"/>
      <c r="D68" s="10">
        <v>2023</v>
      </c>
      <c r="E68" s="10">
        <v>2024</v>
      </c>
      <c r="F68" s="10">
        <v>2025</v>
      </c>
    </row>
    <row r="69" spans="3:7" x14ac:dyDescent="0.3">
      <c r="C69" s="11" t="s">
        <v>38</v>
      </c>
      <c r="D69" s="12">
        <v>205.78100000000001</v>
      </c>
      <c r="E69" s="12">
        <v>181.08699999999999</v>
      </c>
      <c r="F69" s="12">
        <v>273</v>
      </c>
    </row>
    <row r="70" spans="3:7" x14ac:dyDescent="0.3">
      <c r="C70" s="11" t="s">
        <v>39</v>
      </c>
      <c r="D70" s="43">
        <v>0.45300000000000001</v>
      </c>
      <c r="E70" s="43">
        <v>1.794</v>
      </c>
      <c r="F70" s="43">
        <v>1.3</v>
      </c>
    </row>
    <row r="71" spans="3:7" x14ac:dyDescent="0.3">
      <c r="C71" s="11" t="s">
        <v>40</v>
      </c>
      <c r="D71" s="43">
        <v>5.0000000000000001E-3</v>
      </c>
      <c r="E71" s="43">
        <v>4.5999999999999999E-2</v>
      </c>
      <c r="F71" s="43">
        <v>2.3E-2</v>
      </c>
    </row>
    <row r="72" spans="3:7" x14ac:dyDescent="0.3">
      <c r="C72" s="11" t="s">
        <v>41</v>
      </c>
      <c r="D72" s="12">
        <v>587522.603</v>
      </c>
      <c r="E72" s="12">
        <v>505787.41899999999</v>
      </c>
      <c r="F72" s="12">
        <v>675213.7</v>
      </c>
    </row>
    <row r="73" spans="3:7" x14ac:dyDescent="0.3">
      <c r="C73" s="11" t="s">
        <v>42</v>
      </c>
      <c r="D73" s="46"/>
      <c r="E73" s="46"/>
      <c r="F73" s="12">
        <v>621</v>
      </c>
      <c r="G73" s="18"/>
    </row>
    <row r="74" spans="3:7" x14ac:dyDescent="0.3">
      <c r="C74" s="11" t="s">
        <v>43</v>
      </c>
      <c r="D74" s="12"/>
      <c r="E74" s="12"/>
      <c r="F74" s="12"/>
    </row>
    <row r="75" spans="3:7" x14ac:dyDescent="0.3">
      <c r="C75" s="47" t="s">
        <v>44</v>
      </c>
      <c r="D75" s="12">
        <v>2137.0945590000001</v>
      </c>
      <c r="E75" s="12">
        <v>2676.0309999999999</v>
      </c>
      <c r="F75" s="12">
        <v>2731.7</v>
      </c>
    </row>
    <row r="76" spans="3:7" x14ac:dyDescent="0.3">
      <c r="C76" s="47" t="s">
        <v>45</v>
      </c>
      <c r="D76" s="12">
        <v>57563.353000000003</v>
      </c>
      <c r="E76" s="12">
        <v>79652.706999999995</v>
      </c>
      <c r="F76" s="12">
        <v>74351.199999999997</v>
      </c>
    </row>
    <row r="77" spans="3:7" x14ac:dyDescent="0.3">
      <c r="C77" s="47" t="s">
        <v>46</v>
      </c>
      <c r="D77" s="12">
        <v>3319</v>
      </c>
      <c r="E77" s="12">
        <v>3549</v>
      </c>
      <c r="F77" s="12">
        <v>3419</v>
      </c>
    </row>
    <row r="78" spans="3:7" x14ac:dyDescent="0.3">
      <c r="C78" s="47" t="s">
        <v>47</v>
      </c>
      <c r="D78" s="13" t="s">
        <v>48</v>
      </c>
      <c r="E78" s="13" t="s">
        <v>48</v>
      </c>
      <c r="F78" s="12">
        <v>21757.8</v>
      </c>
    </row>
    <row r="79" spans="3:7" x14ac:dyDescent="0.3">
      <c r="C79" s="11" t="s">
        <v>49</v>
      </c>
      <c r="D79" s="12">
        <v>63019.447559</v>
      </c>
      <c r="E79" s="12">
        <v>85877.737999999998</v>
      </c>
      <c r="F79" s="12">
        <v>102259.7</v>
      </c>
    </row>
    <row r="80" spans="3:7" x14ac:dyDescent="0.3">
      <c r="C80" s="47" t="s">
        <v>50</v>
      </c>
      <c r="D80" s="12">
        <v>896.77135750000002</v>
      </c>
      <c r="E80" s="12">
        <v>1045.288</v>
      </c>
      <c r="F80" s="12">
        <v>1070.7</v>
      </c>
    </row>
    <row r="81" spans="3:36" x14ac:dyDescent="0.3">
      <c r="C81" s="47" t="s">
        <v>51</v>
      </c>
      <c r="D81" s="12">
        <v>21674.403999999999</v>
      </c>
      <c r="E81" s="12">
        <v>12273</v>
      </c>
      <c r="F81" s="48">
        <v>1305.0999999999999</v>
      </c>
    </row>
    <row r="82" spans="3:36" x14ac:dyDescent="0.3">
      <c r="C82" s="47" t="s">
        <v>52</v>
      </c>
      <c r="D82" s="12">
        <v>1393</v>
      </c>
      <c r="E82" s="12">
        <v>1386</v>
      </c>
      <c r="F82" s="12">
        <v>1340</v>
      </c>
    </row>
    <row r="83" spans="3:36" x14ac:dyDescent="0.3">
      <c r="C83" s="106" t="s">
        <v>53</v>
      </c>
      <c r="D83" s="107">
        <v>23964.1753575</v>
      </c>
      <c r="E83" s="12">
        <v>26977.288</v>
      </c>
      <c r="F83" s="12">
        <v>3715.7999999999997</v>
      </c>
    </row>
    <row r="84" spans="3:36" ht="49" customHeight="1" x14ac:dyDescent="0.3">
      <c r="C84" s="111" t="s">
        <v>54</v>
      </c>
      <c r="D84" s="111"/>
      <c r="E84" s="49"/>
      <c r="F84" s="49"/>
      <c r="G84" s="50"/>
      <c r="H84" s="49"/>
    </row>
    <row r="85" spans="3:36" x14ac:dyDescent="0.3">
      <c r="C85" s="112" t="s">
        <v>55</v>
      </c>
      <c r="D85" s="113"/>
    </row>
    <row r="87" spans="3:36" x14ac:dyDescent="0.3">
      <c r="C87" s="121"/>
      <c r="D87" s="122"/>
      <c r="E87" s="122"/>
      <c r="F87" s="122"/>
      <c r="G87" s="123"/>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row>
    <row r="88" spans="3:36" x14ac:dyDescent="0.3">
      <c r="C88" s="124" t="s">
        <v>184</v>
      </c>
    </row>
    <row r="90" spans="3:36" x14ac:dyDescent="0.3">
      <c r="C90" s="6"/>
      <c r="G90" s="54"/>
    </row>
  </sheetData>
  <mergeCells count="3">
    <mergeCell ref="C34:D34"/>
    <mergeCell ref="C84:D84"/>
    <mergeCell ref="C2:D2"/>
  </mergeCells>
  <phoneticPr fontId="6" type="noConversion"/>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3D288-B105-4594-B070-97082C098960}">
  <sheetPr>
    <tabColor rgb="FF00B0F0"/>
  </sheetPr>
  <dimension ref="B1:AJ126"/>
  <sheetViews>
    <sheetView showGridLines="0" zoomScale="70" zoomScaleNormal="70" workbookViewId="0">
      <selection activeCell="J18" sqref="J18"/>
    </sheetView>
  </sheetViews>
  <sheetFormatPr defaultRowHeight="14" x14ac:dyDescent="0.3"/>
  <cols>
    <col min="1" max="1" width="2.7265625" style="1" customWidth="1"/>
    <col min="2" max="2" width="12.7265625" style="1" customWidth="1"/>
    <col min="3" max="3" width="42.7265625" style="1" customWidth="1"/>
    <col min="4" max="4" width="18.81640625" style="1" customWidth="1"/>
    <col min="5" max="6" width="18.453125" style="1" customWidth="1"/>
    <col min="7" max="7" width="15.7265625" style="1" customWidth="1"/>
    <col min="8" max="8" width="19.81640625" style="1" customWidth="1"/>
    <col min="9" max="23" width="15.7265625" style="1" customWidth="1"/>
    <col min="24" max="24" width="100.7265625" style="1" customWidth="1"/>
    <col min="25" max="16384" width="8.7265625" style="1"/>
  </cols>
  <sheetData>
    <row r="1" spans="2:23" x14ac:dyDescent="0.3">
      <c r="G1" s="51"/>
    </row>
    <row r="2" spans="2:23" x14ac:dyDescent="0.3">
      <c r="C2" s="85" t="s">
        <v>170</v>
      </c>
      <c r="D2" s="85"/>
      <c r="G2" s="51"/>
    </row>
    <row r="3" spans="2:23" x14ac:dyDescent="0.3">
      <c r="C3" s="86"/>
      <c r="D3" s="86"/>
      <c r="E3" s="86"/>
      <c r="F3" s="86"/>
      <c r="G3" s="86"/>
      <c r="H3" s="86"/>
      <c r="I3" s="86"/>
      <c r="J3" s="86"/>
      <c r="K3" s="86"/>
      <c r="L3" s="86"/>
      <c r="M3" s="86"/>
      <c r="N3" s="86"/>
      <c r="O3" s="86"/>
      <c r="P3" s="86"/>
      <c r="Q3" s="86"/>
      <c r="R3" s="86"/>
      <c r="S3" s="86"/>
      <c r="T3" s="86"/>
      <c r="U3" s="86"/>
      <c r="V3" s="86"/>
      <c r="W3" s="86"/>
    </row>
    <row r="4" spans="2:23" x14ac:dyDescent="0.3">
      <c r="B4" s="3"/>
      <c r="C4" s="7" t="s">
        <v>56</v>
      </c>
      <c r="W4" s="2"/>
    </row>
    <row r="5" spans="2:23" x14ac:dyDescent="0.3">
      <c r="C5" s="5"/>
      <c r="D5" s="5"/>
      <c r="E5" s="5"/>
      <c r="F5" s="5"/>
      <c r="W5" s="2"/>
    </row>
    <row r="6" spans="2:23" x14ac:dyDescent="0.3">
      <c r="C6" s="52"/>
      <c r="D6" s="6"/>
      <c r="J6" s="6"/>
    </row>
    <row r="7" spans="2:23" x14ac:dyDescent="0.3">
      <c r="C7" s="7"/>
      <c r="D7" s="9">
        <v>2023</v>
      </c>
      <c r="E7" s="9">
        <v>2024</v>
      </c>
      <c r="F7" s="9">
        <v>2025</v>
      </c>
      <c r="H7" s="6"/>
    </row>
    <row r="8" spans="2:23" hidden="1" x14ac:dyDescent="0.3">
      <c r="D8" s="10" t="s">
        <v>27</v>
      </c>
      <c r="E8" s="10" t="s">
        <v>1</v>
      </c>
      <c r="F8" s="10" t="s">
        <v>2</v>
      </c>
      <c r="G8" s="6"/>
      <c r="H8" s="6"/>
      <c r="I8" s="6"/>
    </row>
    <row r="9" spans="2:23" hidden="1" x14ac:dyDescent="0.3">
      <c r="D9" s="10" t="s">
        <v>3</v>
      </c>
      <c r="E9" s="10" t="s">
        <v>3</v>
      </c>
      <c r="F9" s="10" t="s">
        <v>3</v>
      </c>
      <c r="G9" s="6"/>
      <c r="H9" s="6"/>
      <c r="I9" s="6"/>
    </row>
    <row r="10" spans="2:23" x14ac:dyDescent="0.3">
      <c r="C10" s="11" t="s">
        <v>57</v>
      </c>
      <c r="D10" s="12">
        <v>137</v>
      </c>
      <c r="E10" s="12">
        <v>154</v>
      </c>
      <c r="F10" s="12">
        <v>149</v>
      </c>
    </row>
    <row r="11" spans="2:23" x14ac:dyDescent="0.3">
      <c r="C11" s="53" t="s">
        <v>58</v>
      </c>
      <c r="D11" s="12"/>
      <c r="E11" s="12"/>
      <c r="F11" s="12">
        <v>144</v>
      </c>
      <c r="G11" s="54"/>
    </row>
    <row r="12" spans="2:23" x14ac:dyDescent="0.3">
      <c r="C12" s="53" t="s">
        <v>59</v>
      </c>
      <c r="D12" s="12">
        <v>105</v>
      </c>
      <c r="E12" s="12">
        <v>114</v>
      </c>
      <c r="F12" s="12">
        <v>101</v>
      </c>
    </row>
    <row r="13" spans="2:23" x14ac:dyDescent="0.3">
      <c r="C13" s="53" t="s">
        <v>60</v>
      </c>
      <c r="D13" s="12">
        <v>8</v>
      </c>
      <c r="E13" s="12">
        <v>11</v>
      </c>
      <c r="F13" s="12">
        <v>13</v>
      </c>
    </row>
    <row r="14" spans="2:23" x14ac:dyDescent="0.3">
      <c r="C14" s="11" t="s">
        <v>61</v>
      </c>
      <c r="D14" s="12"/>
      <c r="E14" s="12"/>
      <c r="F14" s="12"/>
    </row>
    <row r="15" spans="2:23" x14ac:dyDescent="0.3">
      <c r="C15" s="55" t="s">
        <v>62</v>
      </c>
      <c r="D15" s="56">
        <f>D16+D17</f>
        <v>2</v>
      </c>
      <c r="E15" s="56">
        <f>E16+E17</f>
        <v>1</v>
      </c>
      <c r="F15" s="56">
        <f>F16+F17</f>
        <v>2</v>
      </c>
    </row>
    <row r="16" spans="2:23" hidden="1" x14ac:dyDescent="0.3">
      <c r="C16" s="31" t="s">
        <v>63</v>
      </c>
      <c r="D16" s="12">
        <v>2</v>
      </c>
      <c r="E16" s="12">
        <v>1</v>
      </c>
      <c r="F16" s="12">
        <v>2</v>
      </c>
    </row>
    <row r="17" spans="3:9" x14ac:dyDescent="0.3">
      <c r="C17" s="53" t="s">
        <v>64</v>
      </c>
      <c r="D17" s="12"/>
      <c r="E17" s="12"/>
      <c r="F17" s="12"/>
    </row>
    <row r="18" spans="3:9" x14ac:dyDescent="0.3">
      <c r="C18" s="55" t="s">
        <v>65</v>
      </c>
      <c r="D18" s="56">
        <f>D19+D20</f>
        <v>4</v>
      </c>
      <c r="E18" s="56">
        <f>E19+E20</f>
        <v>4</v>
      </c>
      <c r="F18" s="56">
        <f>F19+F20</f>
        <v>5</v>
      </c>
    </row>
    <row r="19" spans="3:9" hidden="1" x14ac:dyDescent="0.3">
      <c r="C19" s="31" t="s">
        <v>63</v>
      </c>
      <c r="D19" s="12">
        <v>4</v>
      </c>
      <c r="E19" s="12">
        <v>4</v>
      </c>
      <c r="F19" s="12">
        <v>5</v>
      </c>
    </row>
    <row r="20" spans="3:9" x14ac:dyDescent="0.3">
      <c r="C20" s="53" t="s">
        <v>64</v>
      </c>
      <c r="D20" s="12"/>
      <c r="E20" s="12"/>
      <c r="F20" s="12"/>
    </row>
    <row r="21" spans="3:9" x14ac:dyDescent="0.3">
      <c r="C21" s="55" t="s">
        <v>66</v>
      </c>
      <c r="D21" s="56">
        <f>D22+D23</f>
        <v>75</v>
      </c>
      <c r="E21" s="56">
        <f>E22+E23</f>
        <v>74</v>
      </c>
      <c r="F21" s="56">
        <f>F22+F23</f>
        <v>77</v>
      </c>
    </row>
    <row r="22" spans="3:9" hidden="1" x14ac:dyDescent="0.3">
      <c r="C22" s="31" t="s">
        <v>63</v>
      </c>
      <c r="D22" s="12">
        <v>66</v>
      </c>
      <c r="E22" s="12">
        <v>65</v>
      </c>
      <c r="F22" s="12">
        <v>67</v>
      </c>
    </row>
    <row r="23" spans="3:9" x14ac:dyDescent="0.3">
      <c r="C23" s="53" t="s">
        <v>64</v>
      </c>
      <c r="D23" s="12">
        <v>9</v>
      </c>
      <c r="E23" s="12">
        <v>9</v>
      </c>
      <c r="F23" s="12">
        <v>10</v>
      </c>
    </row>
    <row r="24" spans="3:9" x14ac:dyDescent="0.3">
      <c r="C24" s="55" t="s">
        <v>67</v>
      </c>
      <c r="D24" s="56">
        <f>D25+D26</f>
        <v>56</v>
      </c>
      <c r="E24" s="56">
        <f>E25+E26</f>
        <v>75</v>
      </c>
      <c r="F24" s="56">
        <f>F25+F26</f>
        <v>65</v>
      </c>
    </row>
    <row r="25" spans="3:9" hidden="1" x14ac:dyDescent="0.3">
      <c r="C25" s="31" t="s">
        <v>63</v>
      </c>
      <c r="D25" s="12">
        <v>56</v>
      </c>
      <c r="E25" s="12">
        <v>73</v>
      </c>
      <c r="F25" s="12">
        <v>63</v>
      </c>
    </row>
    <row r="26" spans="3:9" x14ac:dyDescent="0.3">
      <c r="C26" s="53" t="s">
        <v>64</v>
      </c>
      <c r="D26" s="12"/>
      <c r="E26" s="12">
        <v>2</v>
      </c>
      <c r="F26" s="12">
        <v>2</v>
      </c>
    </row>
    <row r="27" spans="3:9" x14ac:dyDescent="0.3">
      <c r="C27" s="6"/>
    </row>
    <row r="28" spans="3:9" x14ac:dyDescent="0.3">
      <c r="C28" s="6"/>
    </row>
    <row r="29" spans="3:9" x14ac:dyDescent="0.3">
      <c r="C29" s="7" t="s">
        <v>68</v>
      </c>
    </row>
    <row r="30" spans="3:9" x14ac:dyDescent="0.3">
      <c r="C30" s="7"/>
      <c r="D30" s="9">
        <v>2023</v>
      </c>
      <c r="E30" s="9">
        <v>2024</v>
      </c>
      <c r="F30" s="9">
        <v>2025</v>
      </c>
    </row>
    <row r="31" spans="3:9" hidden="1" x14ac:dyDescent="0.3">
      <c r="D31" s="20" t="s">
        <v>27</v>
      </c>
      <c r="E31" s="20" t="s">
        <v>1</v>
      </c>
      <c r="F31" s="20" t="s">
        <v>2</v>
      </c>
      <c r="G31" s="6"/>
      <c r="H31" s="6"/>
      <c r="I31" s="6"/>
    </row>
    <row r="32" spans="3:9" hidden="1" x14ac:dyDescent="0.3">
      <c r="D32" s="20" t="s">
        <v>3</v>
      </c>
      <c r="E32" s="20" t="s">
        <v>3</v>
      </c>
      <c r="F32" s="20" t="s">
        <v>3</v>
      </c>
      <c r="G32" s="6"/>
      <c r="H32" s="6"/>
      <c r="I32" s="6"/>
    </row>
    <row r="33" spans="3:8" x14ac:dyDescent="0.3">
      <c r="C33" s="11" t="s">
        <v>69</v>
      </c>
      <c r="D33" s="12">
        <v>19</v>
      </c>
      <c r="E33" s="12">
        <v>39</v>
      </c>
      <c r="F33" s="12">
        <v>10</v>
      </c>
    </row>
    <row r="34" spans="3:8" x14ac:dyDescent="0.3">
      <c r="C34" s="53" t="s">
        <v>70</v>
      </c>
      <c r="D34" s="12">
        <v>4</v>
      </c>
      <c r="E34" s="12">
        <v>6</v>
      </c>
      <c r="F34" s="12">
        <v>4</v>
      </c>
      <c r="G34" s="54"/>
    </row>
    <row r="35" spans="3:8" x14ac:dyDescent="0.3">
      <c r="C35" s="53" t="s">
        <v>71</v>
      </c>
      <c r="D35" s="12">
        <v>10</v>
      </c>
      <c r="E35" s="12">
        <v>18</v>
      </c>
      <c r="F35" s="12">
        <v>5</v>
      </c>
    </row>
    <row r="36" spans="3:8" x14ac:dyDescent="0.3">
      <c r="C36" s="53" t="s">
        <v>182</v>
      </c>
      <c r="D36" s="13" t="s">
        <v>48</v>
      </c>
      <c r="E36" s="13" t="s">
        <v>48</v>
      </c>
      <c r="F36" s="12">
        <v>3</v>
      </c>
    </row>
    <row r="37" spans="3:8" x14ac:dyDescent="0.3">
      <c r="C37" s="53" t="s">
        <v>64</v>
      </c>
      <c r="D37" s="12">
        <v>2</v>
      </c>
      <c r="E37" s="12">
        <v>3</v>
      </c>
      <c r="F37" s="12">
        <v>2</v>
      </c>
    </row>
    <row r="38" spans="3:8" x14ac:dyDescent="0.3">
      <c r="C38" s="11" t="s">
        <v>72</v>
      </c>
      <c r="D38" s="12">
        <v>22</v>
      </c>
      <c r="E38" s="12">
        <v>24</v>
      </c>
      <c r="F38" s="12">
        <v>18</v>
      </c>
    </row>
    <row r="39" spans="3:8" x14ac:dyDescent="0.3">
      <c r="C39" s="108" t="s">
        <v>181</v>
      </c>
    </row>
    <row r="40" spans="3:8" x14ac:dyDescent="0.3">
      <c r="C40" s="6"/>
    </row>
    <row r="41" spans="3:8" x14ac:dyDescent="0.3">
      <c r="C41" s="7" t="s">
        <v>73</v>
      </c>
    </row>
    <row r="42" spans="3:8" x14ac:dyDescent="0.3">
      <c r="C42" s="7"/>
      <c r="D42" s="9">
        <v>2023</v>
      </c>
      <c r="E42" s="9">
        <v>2024</v>
      </c>
      <c r="F42" s="9">
        <v>2025</v>
      </c>
    </row>
    <row r="43" spans="3:8" x14ac:dyDescent="0.3">
      <c r="C43" s="11" t="s">
        <v>74</v>
      </c>
      <c r="D43" s="12">
        <v>0</v>
      </c>
      <c r="E43" s="12">
        <v>2</v>
      </c>
      <c r="F43" s="12">
        <v>0</v>
      </c>
    </row>
    <row r="44" spans="3:8" x14ac:dyDescent="0.3">
      <c r="C44" s="53" t="s">
        <v>75</v>
      </c>
      <c r="D44" s="12">
        <v>0</v>
      </c>
      <c r="E44" s="12">
        <v>1</v>
      </c>
      <c r="F44" s="12">
        <v>0</v>
      </c>
    </row>
    <row r="45" spans="3:8" x14ac:dyDescent="0.3">
      <c r="C45" s="11" t="s">
        <v>76</v>
      </c>
      <c r="D45" s="12">
        <v>3074.1889999999999</v>
      </c>
      <c r="E45" s="12">
        <v>6413.16</v>
      </c>
      <c r="F45" s="12">
        <v>6372.05</v>
      </c>
    </row>
    <row r="46" spans="3:8" x14ac:dyDescent="0.3">
      <c r="C46" s="11" t="s">
        <v>77</v>
      </c>
      <c r="D46" s="56">
        <f>IFERROR(D45/D47,0)</f>
        <v>22.439335766423355</v>
      </c>
      <c r="E46" s="56">
        <f>IFERROR(E45/E47,0)</f>
        <v>41.643896103896104</v>
      </c>
      <c r="F46" s="56">
        <f>IFERROR(F45/F47,0)</f>
        <v>42.765436241610736</v>
      </c>
    </row>
    <row r="47" spans="3:8" hidden="1" x14ac:dyDescent="0.3">
      <c r="C47" s="57" t="s">
        <v>78</v>
      </c>
      <c r="D47" s="12">
        <v>137</v>
      </c>
      <c r="E47" s="12">
        <v>154</v>
      </c>
      <c r="F47" s="12">
        <v>149</v>
      </c>
      <c r="G47" s="40">
        <f t="shared" ref="G47" si="0">IFERROR(ABS(F47-E47)/E47,0)</f>
        <v>3.2467532467532464E-2</v>
      </c>
      <c r="H47" s="12"/>
    </row>
    <row r="48" spans="3:8" x14ac:dyDescent="0.3">
      <c r="C48" s="6"/>
    </row>
    <row r="49" spans="3:9" x14ac:dyDescent="0.3">
      <c r="C49" s="6"/>
    </row>
    <row r="50" spans="3:9" x14ac:dyDescent="0.3">
      <c r="C50" s="7" t="s">
        <v>79</v>
      </c>
    </row>
    <row r="51" spans="3:9" x14ac:dyDescent="0.3">
      <c r="D51" s="9">
        <v>2023</v>
      </c>
      <c r="E51" s="9">
        <v>2024</v>
      </c>
      <c r="F51" s="9">
        <v>2025</v>
      </c>
    </row>
    <row r="52" spans="3:9" hidden="1" x14ac:dyDescent="0.3">
      <c r="C52" s="6"/>
      <c r="D52" s="10" t="s">
        <v>27</v>
      </c>
      <c r="E52" s="10" t="s">
        <v>1</v>
      </c>
      <c r="F52" s="10" t="s">
        <v>2</v>
      </c>
      <c r="G52" s="6"/>
      <c r="H52" s="6"/>
      <c r="I52" s="6"/>
    </row>
    <row r="53" spans="3:9" hidden="1" x14ac:dyDescent="0.3">
      <c r="D53" s="10" t="s">
        <v>3</v>
      </c>
      <c r="E53" s="10" t="s">
        <v>3</v>
      </c>
      <c r="F53" s="10" t="s">
        <v>3</v>
      </c>
      <c r="G53" s="6"/>
      <c r="H53" s="6"/>
      <c r="I53" s="6"/>
    </row>
    <row r="54" spans="3:9" x14ac:dyDescent="0.3">
      <c r="C54" s="11" t="s">
        <v>80</v>
      </c>
      <c r="D54" s="12">
        <v>7</v>
      </c>
      <c r="E54" s="12">
        <v>8</v>
      </c>
      <c r="F54" s="12">
        <v>21</v>
      </c>
    </row>
    <row r="55" spans="3:9" x14ac:dyDescent="0.3">
      <c r="C55" s="11" t="s">
        <v>81</v>
      </c>
      <c r="D55" s="12">
        <v>4267.57</v>
      </c>
      <c r="E55" s="12">
        <v>5499.71</v>
      </c>
      <c r="F55" s="12">
        <v>5416</v>
      </c>
    </row>
    <row r="56" spans="3:9" x14ac:dyDescent="0.3">
      <c r="C56" s="11" t="s">
        <v>82</v>
      </c>
      <c r="D56" s="12">
        <v>533</v>
      </c>
      <c r="E56" s="12">
        <v>687.46379999999999</v>
      </c>
      <c r="F56" s="12">
        <v>677</v>
      </c>
    </row>
    <row r="57" spans="3:9" x14ac:dyDescent="0.3">
      <c r="C57" s="6"/>
    </row>
    <row r="58" spans="3:9" x14ac:dyDescent="0.3">
      <c r="C58" s="6"/>
    </row>
    <row r="59" spans="3:9" x14ac:dyDescent="0.3">
      <c r="C59" s="7" t="s">
        <v>83</v>
      </c>
    </row>
    <row r="60" spans="3:9" x14ac:dyDescent="0.3">
      <c r="D60" s="9">
        <v>2023</v>
      </c>
      <c r="E60" s="9">
        <v>2024</v>
      </c>
      <c r="F60" s="9">
        <v>2025</v>
      </c>
    </row>
    <row r="61" spans="3:9" hidden="1" x14ac:dyDescent="0.3">
      <c r="D61" s="10" t="s">
        <v>27</v>
      </c>
      <c r="E61" s="10" t="s">
        <v>1</v>
      </c>
      <c r="F61" s="10" t="s">
        <v>2</v>
      </c>
      <c r="G61" s="6"/>
      <c r="H61" s="6"/>
      <c r="I61" s="6"/>
    </row>
    <row r="62" spans="3:9" hidden="1" x14ac:dyDescent="0.3">
      <c r="D62" s="10" t="s">
        <v>3</v>
      </c>
      <c r="E62" s="10" t="s">
        <v>3</v>
      </c>
      <c r="F62" s="10" t="s">
        <v>3</v>
      </c>
      <c r="G62" s="6"/>
      <c r="H62" s="6"/>
      <c r="I62" s="6"/>
    </row>
    <row r="63" spans="3:9" x14ac:dyDescent="0.3">
      <c r="C63" s="11" t="s">
        <v>84</v>
      </c>
      <c r="D63" s="12">
        <v>2</v>
      </c>
      <c r="E63" s="12">
        <v>7</v>
      </c>
      <c r="F63" s="12">
        <v>4</v>
      </c>
    </row>
    <row r="64" spans="3:9" x14ac:dyDescent="0.3">
      <c r="C64" s="53" t="s">
        <v>85</v>
      </c>
      <c r="D64" s="12">
        <v>0</v>
      </c>
      <c r="E64" s="12">
        <v>0</v>
      </c>
      <c r="F64" s="12">
        <v>0</v>
      </c>
    </row>
    <row r="65" spans="3:36" x14ac:dyDescent="0.3">
      <c r="C65" s="53" t="s">
        <v>86</v>
      </c>
      <c r="D65" s="12">
        <v>0</v>
      </c>
      <c r="E65" s="12">
        <v>0</v>
      </c>
      <c r="F65" s="12">
        <v>0</v>
      </c>
    </row>
    <row r="66" spans="3:36" x14ac:dyDescent="0.3">
      <c r="C66" s="11" t="s">
        <v>87</v>
      </c>
      <c r="D66" s="12">
        <v>73</v>
      </c>
      <c r="E66" s="12">
        <v>48</v>
      </c>
      <c r="F66" s="12">
        <v>53</v>
      </c>
    </row>
    <row r="67" spans="3:36" hidden="1" x14ac:dyDescent="0.3">
      <c r="C67" s="57" t="s">
        <v>88</v>
      </c>
      <c r="D67" s="12">
        <v>224077</v>
      </c>
      <c r="E67" s="12">
        <v>257373</v>
      </c>
      <c r="F67" s="12">
        <v>255871</v>
      </c>
    </row>
    <row r="68" spans="3:36" x14ac:dyDescent="0.3">
      <c r="C68" s="11" t="s">
        <v>89</v>
      </c>
      <c r="D68" s="58">
        <f>IFERROR(D63*1000000/D67,0)</f>
        <v>8.9255032868165856</v>
      </c>
      <c r="E68" s="58">
        <f>IFERROR(E63*1000000/E67,0)</f>
        <v>27.197880119515258</v>
      </c>
      <c r="F68" s="58">
        <f>IFERROR(F63*1000000/F67,0)</f>
        <v>15.632877504680092</v>
      </c>
    </row>
    <row r="69" spans="3:36" x14ac:dyDescent="0.3">
      <c r="C69" s="11" t="s">
        <v>90</v>
      </c>
      <c r="D69" s="58">
        <f>IFERROR(D66*1000/D67,0)</f>
        <v>0.32578086996880534</v>
      </c>
      <c r="E69" s="58">
        <f>IFERROR(E66*1000/E67,0)</f>
        <v>0.18649974939096176</v>
      </c>
      <c r="F69" s="58">
        <f>IFERROR(F66*1000/F67,0)</f>
        <v>0.20713562693701124</v>
      </c>
    </row>
    <row r="70" spans="3:36" x14ac:dyDescent="0.3">
      <c r="C70" s="11" t="s">
        <v>91</v>
      </c>
      <c r="D70" s="12"/>
      <c r="E70" s="12"/>
      <c r="F70" s="12"/>
    </row>
    <row r="71" spans="3:36" x14ac:dyDescent="0.3">
      <c r="C71" s="11" t="s">
        <v>92</v>
      </c>
      <c r="D71" s="48">
        <v>0</v>
      </c>
      <c r="E71" s="48">
        <v>0</v>
      </c>
      <c r="F71" s="12">
        <v>0</v>
      </c>
      <c r="G71" s="18"/>
    </row>
    <row r="72" spans="3:36" x14ac:dyDescent="0.3">
      <c r="C72" s="53" t="s">
        <v>93</v>
      </c>
      <c r="D72" s="48">
        <v>0</v>
      </c>
      <c r="E72" s="48">
        <v>0</v>
      </c>
      <c r="F72" s="12">
        <v>0</v>
      </c>
    </row>
    <row r="73" spans="3:36" x14ac:dyDescent="0.3">
      <c r="C73" s="53" t="s">
        <v>94</v>
      </c>
      <c r="D73" s="48">
        <v>0</v>
      </c>
      <c r="E73" s="48">
        <v>0</v>
      </c>
      <c r="F73" s="12">
        <v>0</v>
      </c>
    </row>
    <row r="74" spans="3:36" x14ac:dyDescent="0.3">
      <c r="C74" s="11" t="s">
        <v>95</v>
      </c>
      <c r="D74" s="48">
        <v>0</v>
      </c>
      <c r="E74" s="48">
        <v>0</v>
      </c>
      <c r="F74" s="12">
        <v>0</v>
      </c>
    </row>
    <row r="75" spans="3:36" x14ac:dyDescent="0.3">
      <c r="C75" s="114" t="s">
        <v>96</v>
      </c>
      <c r="D75" s="114"/>
      <c r="E75" s="114"/>
      <c r="F75" s="114"/>
    </row>
    <row r="76" spans="3:36" x14ac:dyDescent="0.3">
      <c r="C76" s="115" t="s">
        <v>97</v>
      </c>
      <c r="D76" s="116"/>
      <c r="E76" s="116"/>
      <c r="F76" s="116"/>
    </row>
    <row r="77" spans="3:36" x14ac:dyDescent="0.3">
      <c r="C77" s="115" t="s">
        <v>98</v>
      </c>
      <c r="D77" s="116"/>
      <c r="E77" s="116"/>
      <c r="F77" s="116"/>
    </row>
    <row r="78" spans="3:36" x14ac:dyDescent="0.3">
      <c r="C78" s="117" t="s">
        <v>99</v>
      </c>
      <c r="D78" s="116"/>
      <c r="E78" s="116"/>
      <c r="F78" s="116"/>
    </row>
    <row r="80" spans="3:36" x14ac:dyDescent="0.3">
      <c r="C80" s="121"/>
      <c r="D80" s="122"/>
      <c r="E80" s="122"/>
      <c r="F80" s="122"/>
      <c r="G80" s="123"/>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row>
    <row r="81" spans="3:3" x14ac:dyDescent="0.3">
      <c r="C81" s="124" t="s">
        <v>184</v>
      </c>
    </row>
    <row r="90" spans="3:3" x14ac:dyDescent="0.3">
      <c r="C90" s="6"/>
    </row>
    <row r="91" spans="3:3" x14ac:dyDescent="0.3">
      <c r="C91" s="6"/>
    </row>
    <row r="92" spans="3:3" x14ac:dyDescent="0.3">
      <c r="C92" s="6"/>
    </row>
    <row r="93" spans="3:3" x14ac:dyDescent="0.3">
      <c r="C93" s="6"/>
    </row>
    <row r="94" spans="3:3" x14ac:dyDescent="0.3">
      <c r="C94" s="6"/>
    </row>
    <row r="95" spans="3:3" x14ac:dyDescent="0.3">
      <c r="C95" s="6"/>
    </row>
    <row r="96" spans="3:3" x14ac:dyDescent="0.3">
      <c r="C96" s="6"/>
    </row>
    <row r="97" spans="3:3" x14ac:dyDescent="0.3">
      <c r="C97" s="6"/>
    </row>
    <row r="98" spans="3:3" x14ac:dyDescent="0.3">
      <c r="C98" s="6"/>
    </row>
    <row r="99" spans="3:3" x14ac:dyDescent="0.3">
      <c r="C99" s="6"/>
    </row>
    <row r="100" spans="3:3" x14ac:dyDescent="0.3">
      <c r="C100" s="6"/>
    </row>
    <row r="101" spans="3:3" x14ac:dyDescent="0.3">
      <c r="C101" s="6"/>
    </row>
    <row r="102" spans="3:3" x14ac:dyDescent="0.3">
      <c r="C102" s="6"/>
    </row>
    <row r="103" spans="3:3" x14ac:dyDescent="0.3">
      <c r="C103" s="6"/>
    </row>
    <row r="104" spans="3:3" x14ac:dyDescent="0.3">
      <c r="C104" s="6"/>
    </row>
    <row r="105" spans="3:3" x14ac:dyDescent="0.3">
      <c r="C105" s="6"/>
    </row>
    <row r="106" spans="3:3" x14ac:dyDescent="0.3">
      <c r="C106" s="6"/>
    </row>
    <row r="107" spans="3:3" x14ac:dyDescent="0.3">
      <c r="C107" s="6"/>
    </row>
    <row r="108" spans="3:3" x14ac:dyDescent="0.3">
      <c r="C108" s="6"/>
    </row>
    <row r="109" spans="3:3" x14ac:dyDescent="0.3">
      <c r="C109" s="6"/>
    </row>
    <row r="110" spans="3:3" x14ac:dyDescent="0.3">
      <c r="C110" s="6"/>
    </row>
    <row r="111" spans="3:3" x14ac:dyDescent="0.3">
      <c r="C111" s="6"/>
    </row>
    <row r="112" spans="3:3" x14ac:dyDescent="0.3">
      <c r="C112" s="6"/>
    </row>
    <row r="113" spans="3:3" x14ac:dyDescent="0.3">
      <c r="C113" s="6"/>
    </row>
    <row r="114" spans="3:3" x14ac:dyDescent="0.3">
      <c r="C114" s="6"/>
    </row>
    <row r="115" spans="3:3" x14ac:dyDescent="0.3">
      <c r="C115" s="6"/>
    </row>
    <row r="116" spans="3:3" x14ac:dyDescent="0.3">
      <c r="C116" s="6"/>
    </row>
    <row r="117" spans="3:3" x14ac:dyDescent="0.3">
      <c r="C117" s="6"/>
    </row>
    <row r="118" spans="3:3" x14ac:dyDescent="0.3">
      <c r="C118" s="6"/>
    </row>
    <row r="119" spans="3:3" x14ac:dyDescent="0.3">
      <c r="C119" s="6"/>
    </row>
    <row r="120" spans="3:3" x14ac:dyDescent="0.3">
      <c r="C120" s="6"/>
    </row>
    <row r="121" spans="3:3" x14ac:dyDescent="0.3">
      <c r="C121" s="6"/>
    </row>
    <row r="122" spans="3:3" x14ac:dyDescent="0.3">
      <c r="C122" s="6"/>
    </row>
    <row r="123" spans="3:3" x14ac:dyDescent="0.3">
      <c r="C123" s="6"/>
    </row>
    <row r="124" spans="3:3" x14ac:dyDescent="0.3">
      <c r="C124" s="6"/>
    </row>
    <row r="125" spans="3:3" x14ac:dyDescent="0.3">
      <c r="C125" s="6"/>
    </row>
    <row r="126" spans="3:3" x14ac:dyDescent="0.3">
      <c r="C126" s="6"/>
    </row>
  </sheetData>
  <mergeCells count="3">
    <mergeCell ref="C75:F75"/>
    <mergeCell ref="C2:D2"/>
    <mergeCell ref="C3:W3"/>
  </mergeCells>
  <pageMargins left="0.7" right="0.7" top="0.75" bottom="0.75" header="0.3" footer="0.3"/>
  <pageSetup paperSize="9" orientation="portrait" r:id="rId1"/>
  <ignoredErrors>
    <ignoredError sqref="F15 E15:E24 F18:F24 D15:D24 D46:F46 D68:F69"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BE515-7C1D-416A-8A83-582FA4488C43}">
  <sheetPr>
    <tabColor rgb="FF00B0F0"/>
  </sheetPr>
  <dimension ref="A1:W154"/>
  <sheetViews>
    <sheetView showGridLines="0" zoomScale="70" zoomScaleNormal="70" workbookViewId="0">
      <selection activeCell="H19" sqref="H19"/>
    </sheetView>
  </sheetViews>
  <sheetFormatPr defaultRowHeight="14" x14ac:dyDescent="0.3"/>
  <cols>
    <col min="1" max="1" width="2.7265625" style="1" customWidth="1"/>
    <col min="2" max="2" width="12.7265625" style="1" customWidth="1"/>
    <col min="3" max="3" width="72.08984375" style="1" customWidth="1"/>
    <col min="4" max="4" width="23.7265625" style="1" customWidth="1"/>
    <col min="5" max="5" width="22" style="1" customWidth="1"/>
    <col min="6" max="6" width="20" style="1" customWidth="1"/>
    <col min="7" max="7" width="20" style="54" customWidth="1"/>
    <col min="8" max="8" width="47.26953125" style="1" customWidth="1"/>
    <col min="9" max="9" width="18.81640625" style="1" customWidth="1"/>
    <col min="10" max="10" width="15.7265625" style="1" customWidth="1"/>
    <col min="11" max="11" width="100.7265625" style="1" customWidth="1"/>
    <col min="12" max="15" width="15.7265625" style="1" customWidth="1"/>
    <col min="16" max="16" width="30.7265625" style="1" customWidth="1"/>
    <col min="17" max="21" width="15.7265625" style="1" customWidth="1"/>
    <col min="22" max="22" width="11.1796875" style="1" customWidth="1"/>
    <col min="23" max="16384" width="8.7265625" style="1"/>
  </cols>
  <sheetData>
    <row r="1" spans="3:23" x14ac:dyDescent="0.3">
      <c r="G1" s="51"/>
    </row>
    <row r="2" spans="3:23" x14ac:dyDescent="0.3">
      <c r="C2" s="85" t="s">
        <v>170</v>
      </c>
      <c r="D2" s="85"/>
      <c r="G2" s="51"/>
    </row>
    <row r="3" spans="3:23" x14ac:dyDescent="0.3">
      <c r="C3" s="86"/>
      <c r="D3" s="86"/>
      <c r="E3" s="86"/>
      <c r="F3" s="86"/>
      <c r="G3" s="86"/>
      <c r="H3" s="86"/>
      <c r="I3" s="86"/>
      <c r="J3" s="86"/>
      <c r="K3" s="86"/>
      <c r="L3" s="86"/>
      <c r="M3" s="86"/>
      <c r="N3" s="86"/>
      <c r="O3" s="86"/>
      <c r="P3" s="86"/>
      <c r="Q3" s="86"/>
      <c r="R3" s="86"/>
      <c r="S3" s="86"/>
      <c r="T3" s="86"/>
      <c r="U3" s="86"/>
      <c r="V3" s="86"/>
      <c r="W3" s="86"/>
    </row>
    <row r="4" spans="3:23" x14ac:dyDescent="0.3">
      <c r="C4" s="7" t="s">
        <v>100</v>
      </c>
    </row>
    <row r="6" spans="3:23" x14ac:dyDescent="0.3">
      <c r="C6" s="59"/>
      <c r="D6" s="59"/>
      <c r="E6" s="59"/>
      <c r="F6" s="59"/>
      <c r="G6" s="60"/>
      <c r="H6" s="59"/>
    </row>
    <row r="7" spans="3:23" x14ac:dyDescent="0.3">
      <c r="C7" s="7" t="s">
        <v>101</v>
      </c>
    </row>
    <row r="8" spans="3:23" x14ac:dyDescent="0.3">
      <c r="D8" s="9">
        <v>2023</v>
      </c>
      <c r="E8" s="9">
        <v>2024</v>
      </c>
      <c r="F8" s="9">
        <v>2025</v>
      </c>
      <c r="G8" s="1"/>
    </row>
    <row r="9" spans="3:23" ht="18.75" hidden="1" customHeight="1" x14ac:dyDescent="0.3">
      <c r="G9" s="6"/>
      <c r="H9" s="6"/>
      <c r="I9" s="6"/>
      <c r="J9" s="6"/>
      <c r="K9" s="6"/>
      <c r="L9" s="6"/>
      <c r="M9" s="6"/>
      <c r="N9" s="6"/>
      <c r="O9" s="6"/>
    </row>
    <row r="10" spans="3:23" ht="17.25" hidden="1" customHeight="1" x14ac:dyDescent="0.3">
      <c r="G10" s="6"/>
      <c r="H10" s="6"/>
      <c r="I10" s="6"/>
      <c r="J10" s="6"/>
      <c r="K10" s="6"/>
      <c r="L10" s="6"/>
      <c r="M10" s="6"/>
      <c r="N10" s="6"/>
      <c r="O10" s="6"/>
    </row>
    <row r="11" spans="3:23" hidden="1" x14ac:dyDescent="0.3">
      <c r="C11" s="6"/>
      <c r="D11" s="20" t="s">
        <v>27</v>
      </c>
      <c r="E11" s="20" t="s">
        <v>1</v>
      </c>
      <c r="F11" s="20" t="s">
        <v>2</v>
      </c>
      <c r="G11" s="6"/>
      <c r="H11" s="6"/>
      <c r="I11" s="6"/>
      <c r="J11" s="6"/>
      <c r="K11" s="6"/>
      <c r="L11" s="6"/>
      <c r="M11" s="6"/>
      <c r="N11" s="6"/>
      <c r="O11" s="6"/>
    </row>
    <row r="12" spans="3:23" hidden="1" x14ac:dyDescent="0.3">
      <c r="C12" s="6"/>
      <c r="D12" s="20" t="s">
        <v>3</v>
      </c>
      <c r="E12" s="20" t="s">
        <v>3</v>
      </c>
      <c r="F12" s="20" t="s">
        <v>3</v>
      </c>
      <c r="G12" s="1"/>
    </row>
    <row r="13" spans="3:23" x14ac:dyDescent="0.3">
      <c r="C13" s="11" t="s">
        <v>102</v>
      </c>
      <c r="D13" s="61">
        <v>1.1000000000000001E-3</v>
      </c>
      <c r="E13" s="61">
        <v>8.9999999999999998E-4</v>
      </c>
      <c r="F13" s="61">
        <v>1.5E-3</v>
      </c>
      <c r="G13" s="1"/>
    </row>
    <row r="14" spans="3:23" x14ac:dyDescent="0.3">
      <c r="C14" s="11" t="s">
        <v>103</v>
      </c>
      <c r="D14" s="24">
        <v>3474502</v>
      </c>
      <c r="E14" s="12">
        <v>2755851</v>
      </c>
      <c r="F14" s="12">
        <v>4839188</v>
      </c>
      <c r="G14" s="1"/>
    </row>
    <row r="15" spans="3:23" x14ac:dyDescent="0.3">
      <c r="C15" s="11" t="s">
        <v>104</v>
      </c>
      <c r="D15" s="24">
        <v>574</v>
      </c>
      <c r="E15" s="12">
        <v>537</v>
      </c>
      <c r="F15" s="12">
        <v>535</v>
      </c>
      <c r="G15" s="1"/>
    </row>
    <row r="16" spans="3:23" x14ac:dyDescent="0.3">
      <c r="C16" s="6"/>
      <c r="D16" s="6"/>
    </row>
    <row r="17" spans="3:10" x14ac:dyDescent="0.3">
      <c r="C17" s="6"/>
      <c r="D17" s="6"/>
    </row>
    <row r="18" spans="3:10" x14ac:dyDescent="0.3">
      <c r="C18" s="7" t="s">
        <v>105</v>
      </c>
      <c r="D18" s="6"/>
    </row>
    <row r="19" spans="3:10" x14ac:dyDescent="0.3">
      <c r="C19" s="6"/>
      <c r="D19" s="9">
        <v>2023</v>
      </c>
      <c r="E19" s="9">
        <v>2024</v>
      </c>
      <c r="F19" s="9">
        <v>2025</v>
      </c>
      <c r="G19" s="1"/>
    </row>
    <row r="20" spans="3:10" hidden="1" x14ac:dyDescent="0.3">
      <c r="D20" s="20" t="s">
        <v>27</v>
      </c>
      <c r="E20" s="20" t="s">
        <v>1</v>
      </c>
      <c r="F20" s="20" t="s">
        <v>2</v>
      </c>
      <c r="G20" s="6"/>
      <c r="H20" s="6"/>
      <c r="I20" s="6"/>
      <c r="J20" s="6"/>
    </row>
    <row r="21" spans="3:10" hidden="1" x14ac:dyDescent="0.3">
      <c r="D21" s="20" t="s">
        <v>3</v>
      </c>
      <c r="E21" s="20" t="s">
        <v>3</v>
      </c>
      <c r="F21" s="20" t="s">
        <v>3</v>
      </c>
      <c r="G21" s="6"/>
      <c r="H21" s="6"/>
      <c r="I21" s="6"/>
      <c r="J21" s="6"/>
    </row>
    <row r="22" spans="3:10" x14ac:dyDescent="0.3">
      <c r="C22" s="11" t="s">
        <v>106</v>
      </c>
      <c r="D22" s="12">
        <v>80.486599999999996</v>
      </c>
      <c r="E22" s="12">
        <v>2975.1621</v>
      </c>
      <c r="F22" s="12">
        <v>955</v>
      </c>
      <c r="G22" s="1"/>
    </row>
    <row r="23" spans="3:10" x14ac:dyDescent="0.3">
      <c r="C23" s="11" t="s">
        <v>107</v>
      </c>
      <c r="D23" s="12">
        <v>3496.6860000000001</v>
      </c>
      <c r="E23" s="12">
        <v>8888.26505</v>
      </c>
      <c r="F23" s="12">
        <v>5966</v>
      </c>
      <c r="G23" s="1"/>
    </row>
    <row r="24" spans="3:10" x14ac:dyDescent="0.3">
      <c r="C24" s="11" t="s">
        <v>108</v>
      </c>
      <c r="D24" s="12">
        <v>0.5</v>
      </c>
      <c r="E24" s="12">
        <v>8.3675899999999999</v>
      </c>
      <c r="F24" s="12">
        <v>70</v>
      </c>
      <c r="G24" s="1"/>
    </row>
    <row r="25" spans="3:10" x14ac:dyDescent="0.3">
      <c r="C25" s="11" t="s">
        <v>6</v>
      </c>
      <c r="D25" s="12">
        <v>102.64</v>
      </c>
      <c r="E25" s="12">
        <v>0</v>
      </c>
      <c r="F25" s="12">
        <v>4</v>
      </c>
      <c r="G25" s="1"/>
    </row>
    <row r="26" spans="3:10" x14ac:dyDescent="0.3">
      <c r="C26" s="73" t="s">
        <v>109</v>
      </c>
      <c r="D26" s="56">
        <f>SUM(D22:D25)</f>
        <v>3680.3126000000002</v>
      </c>
      <c r="E26" s="56">
        <f t="shared" ref="E26:F26" si="0">SUM(E22:E25)</f>
        <v>11871.794739999999</v>
      </c>
      <c r="F26" s="56">
        <f t="shared" si="0"/>
        <v>6995</v>
      </c>
      <c r="G26" s="1"/>
    </row>
    <row r="27" spans="3:10" x14ac:dyDescent="0.3">
      <c r="C27" s="62"/>
    </row>
    <row r="28" spans="3:10" x14ac:dyDescent="0.3">
      <c r="C28" s="7" t="s">
        <v>110</v>
      </c>
    </row>
    <row r="29" spans="3:10" x14ac:dyDescent="0.3">
      <c r="D29" s="9">
        <v>2023</v>
      </c>
      <c r="E29" s="9">
        <v>2024</v>
      </c>
      <c r="F29" s="9">
        <v>2025</v>
      </c>
      <c r="G29" s="1"/>
    </row>
    <row r="30" spans="3:10" hidden="1" x14ac:dyDescent="0.3">
      <c r="D30" s="20" t="s">
        <v>27</v>
      </c>
      <c r="E30" s="20" t="s">
        <v>1</v>
      </c>
      <c r="F30" s="20" t="s">
        <v>2</v>
      </c>
      <c r="G30" s="6"/>
      <c r="H30" s="6"/>
      <c r="I30" s="6"/>
    </row>
    <row r="31" spans="3:10" x14ac:dyDescent="0.3">
      <c r="C31" s="11" t="s">
        <v>111</v>
      </c>
      <c r="D31" s="24">
        <f>314276/1000</f>
        <v>314.27600000000001</v>
      </c>
      <c r="E31" s="24">
        <f>264011/1000</f>
        <v>264.01100000000002</v>
      </c>
      <c r="F31" s="24">
        <f>483919/1000</f>
        <v>483.91899999999998</v>
      </c>
      <c r="G31" s="6"/>
      <c r="H31" s="6"/>
      <c r="I31" s="6"/>
    </row>
    <row r="32" spans="3:10" x14ac:dyDescent="0.3">
      <c r="C32" s="11" t="s">
        <v>112</v>
      </c>
      <c r="D32" s="12">
        <f>1029267.07/1000</f>
        <v>1029.2670699999999</v>
      </c>
      <c r="E32" s="12">
        <f>1041955.82/1000</f>
        <v>1041.9558199999999</v>
      </c>
      <c r="F32" s="48">
        <f>1091058/1000</f>
        <v>1091.058</v>
      </c>
      <c r="G32" s="1"/>
    </row>
    <row r="33" spans="1:8" x14ac:dyDescent="0.3">
      <c r="C33" s="11" t="s">
        <v>113</v>
      </c>
      <c r="D33" s="56">
        <f>29848/1000</f>
        <v>29.847999999999999</v>
      </c>
      <c r="E33" s="56">
        <f>45388.29/1000</f>
        <v>45.388289999999998</v>
      </c>
      <c r="F33" s="48">
        <f>53670.44/1000</f>
        <v>53.670439999999999</v>
      </c>
      <c r="G33" s="1"/>
    </row>
    <row r="34" spans="1:8" x14ac:dyDescent="0.3">
      <c r="C34" s="11" t="s">
        <v>114</v>
      </c>
      <c r="D34" s="12">
        <f>8271600/1000</f>
        <v>8271.6</v>
      </c>
      <c r="E34" s="12">
        <f>26070053/1000</f>
        <v>26070.053</v>
      </c>
      <c r="F34" s="12">
        <f>14277731/1000</f>
        <v>14277.731</v>
      </c>
      <c r="G34" s="1"/>
    </row>
    <row r="35" spans="1:8" x14ac:dyDescent="0.3">
      <c r="C35" s="11" t="s">
        <v>115</v>
      </c>
      <c r="D35" s="12">
        <f>9089374/1000</f>
        <v>9089.3739999999998</v>
      </c>
      <c r="E35" s="12">
        <f>9538677/1000</f>
        <v>9538.6769999999997</v>
      </c>
      <c r="F35" s="12">
        <f>8776929.99572314/1000</f>
        <v>8776.9299957231397</v>
      </c>
      <c r="G35" s="1"/>
    </row>
    <row r="36" spans="1:8" x14ac:dyDescent="0.3">
      <c r="C36" s="73" t="s">
        <v>3</v>
      </c>
      <c r="D36" s="56">
        <f>D31+D32+D33+D34+D35</f>
        <v>18734.36507</v>
      </c>
      <c r="E36" s="56">
        <f>E31+E32+E33+E34+E35</f>
        <v>36960.08511</v>
      </c>
      <c r="F36" s="56">
        <f>F31+F32+F33+F34+F35</f>
        <v>24683.308435723142</v>
      </c>
      <c r="G36" s="1"/>
    </row>
    <row r="37" spans="1:8" x14ac:dyDescent="0.3">
      <c r="C37" s="110" t="s">
        <v>183</v>
      </c>
      <c r="D37" s="8"/>
      <c r="E37" s="8"/>
      <c r="F37" s="8"/>
      <c r="G37" s="63"/>
      <c r="H37" s="8"/>
    </row>
    <row r="38" spans="1:8" x14ac:dyDescent="0.3">
      <c r="D38" s="8"/>
      <c r="E38" s="8"/>
      <c r="F38" s="8"/>
      <c r="G38" s="63"/>
      <c r="H38" s="8"/>
    </row>
    <row r="39" spans="1:8" x14ac:dyDescent="0.3">
      <c r="C39" s="7" t="s">
        <v>116</v>
      </c>
    </row>
    <row r="40" spans="1:8" x14ac:dyDescent="0.3">
      <c r="D40" s="9">
        <v>2023</v>
      </c>
      <c r="E40" s="9">
        <v>2024</v>
      </c>
      <c r="F40" s="9">
        <v>2025</v>
      </c>
      <c r="G40" s="1"/>
    </row>
    <row r="41" spans="1:8" hidden="1" x14ac:dyDescent="0.3">
      <c r="D41" s="20" t="s">
        <v>27</v>
      </c>
      <c r="E41" s="20" t="s">
        <v>1</v>
      </c>
      <c r="F41" s="20" t="s">
        <v>2</v>
      </c>
      <c r="G41" s="1"/>
    </row>
    <row r="42" spans="1:8" x14ac:dyDescent="0.3">
      <c r="C42" s="11" t="s">
        <v>117</v>
      </c>
      <c r="D42" s="24">
        <v>32</v>
      </c>
      <c r="E42" s="24">
        <v>31</v>
      </c>
      <c r="F42" s="48">
        <v>27</v>
      </c>
      <c r="G42" s="18"/>
    </row>
    <row r="43" spans="1:8" x14ac:dyDescent="0.3">
      <c r="C43" s="11" t="s">
        <v>118</v>
      </c>
      <c r="D43" s="12"/>
      <c r="E43" s="12"/>
      <c r="F43" s="48"/>
      <c r="G43" s="1"/>
    </row>
    <row r="44" spans="1:8" x14ac:dyDescent="0.3">
      <c r="C44" s="53" t="s">
        <v>119</v>
      </c>
      <c r="D44" s="12">
        <v>15</v>
      </c>
      <c r="E44" s="12">
        <v>14</v>
      </c>
      <c r="F44" s="48">
        <v>13</v>
      </c>
    </row>
    <row r="45" spans="1:8" x14ac:dyDescent="0.3">
      <c r="C45" s="53" t="s">
        <v>120</v>
      </c>
      <c r="D45" s="12">
        <v>11</v>
      </c>
      <c r="E45" s="12">
        <v>9</v>
      </c>
      <c r="F45" s="48">
        <v>8</v>
      </c>
      <c r="G45" s="1"/>
    </row>
    <row r="46" spans="1:8" x14ac:dyDescent="0.3">
      <c r="C46" s="53" t="s">
        <v>121</v>
      </c>
      <c r="D46" s="12">
        <v>4</v>
      </c>
      <c r="E46" s="12">
        <v>5</v>
      </c>
      <c r="F46" s="48">
        <v>4</v>
      </c>
      <c r="G46" s="1"/>
    </row>
    <row r="47" spans="1:8" x14ac:dyDescent="0.3">
      <c r="C47" s="53" t="s">
        <v>122</v>
      </c>
      <c r="D47" s="12">
        <v>1</v>
      </c>
      <c r="E47" s="12">
        <v>2</v>
      </c>
      <c r="F47" s="48">
        <v>2</v>
      </c>
      <c r="G47" s="1"/>
    </row>
    <row r="48" spans="1:8" x14ac:dyDescent="0.3">
      <c r="A48" s="6"/>
      <c r="C48" s="53" t="s">
        <v>123</v>
      </c>
      <c r="D48" s="12">
        <v>1</v>
      </c>
      <c r="E48" s="12">
        <v>1</v>
      </c>
      <c r="F48" s="48">
        <v>0</v>
      </c>
      <c r="G48" s="1"/>
    </row>
    <row r="49" spans="1:9" x14ac:dyDescent="0.3">
      <c r="A49" s="6"/>
      <c r="C49" s="11" t="s">
        <v>124</v>
      </c>
      <c r="D49" s="12">
        <v>58</v>
      </c>
      <c r="E49" s="12">
        <v>61</v>
      </c>
      <c r="F49" s="48">
        <v>54</v>
      </c>
      <c r="G49" s="1"/>
    </row>
    <row r="50" spans="1:9" hidden="1" x14ac:dyDescent="0.3">
      <c r="A50" s="6"/>
      <c r="C50" s="57" t="s">
        <v>125</v>
      </c>
      <c r="D50" s="12">
        <v>21</v>
      </c>
      <c r="E50" s="12">
        <v>23</v>
      </c>
      <c r="F50" s="48">
        <v>17</v>
      </c>
      <c r="G50" s="1"/>
    </row>
    <row r="51" spans="1:9" hidden="1" x14ac:dyDescent="0.3">
      <c r="A51" s="6"/>
      <c r="C51" s="57" t="s">
        <v>126</v>
      </c>
      <c r="D51" s="12">
        <v>17</v>
      </c>
      <c r="E51" s="12">
        <v>16</v>
      </c>
      <c r="F51" s="48">
        <v>16</v>
      </c>
      <c r="G51" s="1"/>
      <c r="I51" s="6"/>
    </row>
    <row r="52" spans="1:9" x14ac:dyDescent="0.3">
      <c r="A52" s="6"/>
      <c r="C52" s="53" t="s">
        <v>127</v>
      </c>
      <c r="D52" s="56">
        <f>D50+D51</f>
        <v>38</v>
      </c>
      <c r="E52" s="56">
        <f>E50+E51</f>
        <v>39</v>
      </c>
      <c r="F52" s="48">
        <f>F50+F51</f>
        <v>33</v>
      </c>
      <c r="G52" s="1"/>
      <c r="I52" s="6"/>
    </row>
    <row r="53" spans="1:9" x14ac:dyDescent="0.3">
      <c r="A53" s="6"/>
      <c r="C53" s="11" t="s">
        <v>128</v>
      </c>
      <c r="D53" s="12">
        <v>8271600</v>
      </c>
      <c r="E53" s="12">
        <v>26070053</v>
      </c>
      <c r="F53" s="48">
        <v>14277731</v>
      </c>
      <c r="G53" s="1"/>
    </row>
    <row r="54" spans="1:9" hidden="1" x14ac:dyDescent="0.3">
      <c r="A54" s="6"/>
      <c r="C54" s="57" t="s">
        <v>129</v>
      </c>
      <c r="D54" s="12">
        <v>451222</v>
      </c>
      <c r="E54" s="12">
        <v>1513172</v>
      </c>
      <c r="F54" s="48">
        <v>1512608</v>
      </c>
      <c r="G54" s="1"/>
      <c r="H54" s="64">
        <v>293550</v>
      </c>
    </row>
    <row r="55" spans="1:9" hidden="1" x14ac:dyDescent="0.3">
      <c r="A55" s="6"/>
      <c r="C55" s="57" t="s">
        <v>130</v>
      </c>
      <c r="D55" s="12">
        <v>1428549</v>
      </c>
      <c r="E55" s="12">
        <v>3839513</v>
      </c>
      <c r="F55" s="48">
        <v>1479754</v>
      </c>
      <c r="G55" s="1"/>
    </row>
    <row r="56" spans="1:9" x14ac:dyDescent="0.3">
      <c r="A56" s="6"/>
      <c r="C56" s="53" t="s">
        <v>127</v>
      </c>
      <c r="D56" s="56">
        <f>D54+D55</f>
        <v>1879771</v>
      </c>
      <c r="E56" s="56">
        <f>E54+E55</f>
        <v>5352685</v>
      </c>
      <c r="F56" s="48">
        <f>F54+F55</f>
        <v>2992362</v>
      </c>
      <c r="G56" s="1"/>
    </row>
    <row r="57" spans="1:9" x14ac:dyDescent="0.3">
      <c r="A57" s="6"/>
      <c r="C57" s="11" t="s">
        <v>131</v>
      </c>
      <c r="D57" s="13" t="s">
        <v>48</v>
      </c>
      <c r="E57" s="13" t="s">
        <v>48</v>
      </c>
      <c r="F57" s="118">
        <v>0.63</v>
      </c>
      <c r="G57" s="1"/>
    </row>
    <row r="58" spans="1:9" x14ac:dyDescent="0.3">
      <c r="C58" s="11" t="s">
        <v>132</v>
      </c>
      <c r="D58" s="13" t="s">
        <v>48</v>
      </c>
      <c r="E58" s="13" t="s">
        <v>48</v>
      </c>
      <c r="F58" s="12">
        <v>77</v>
      </c>
      <c r="G58" s="1"/>
    </row>
    <row r="59" spans="1:9" x14ac:dyDescent="0.3">
      <c r="C59" s="6"/>
      <c r="G59" s="119"/>
    </row>
    <row r="60" spans="1:9" x14ac:dyDescent="0.3">
      <c r="A60" s="6"/>
      <c r="G60" s="120"/>
    </row>
    <row r="61" spans="1:9" x14ac:dyDescent="0.3">
      <c r="A61" s="6"/>
    </row>
    <row r="62" spans="1:9" x14ac:dyDescent="0.3">
      <c r="A62" s="6"/>
    </row>
    <row r="63" spans="1:9" hidden="1" x14ac:dyDescent="0.3"/>
    <row r="64" spans="1:9" hidden="1" x14ac:dyDescent="0.3"/>
    <row r="65" spans="3:9" x14ac:dyDescent="0.3">
      <c r="C65" s="7" t="s">
        <v>133</v>
      </c>
    </row>
    <row r="66" spans="3:9" x14ac:dyDescent="0.3">
      <c r="C66" s="19" t="s">
        <v>134</v>
      </c>
    </row>
    <row r="67" spans="3:9" x14ac:dyDescent="0.3">
      <c r="C67" s="19"/>
      <c r="D67" s="9">
        <v>2023</v>
      </c>
      <c r="E67" s="9">
        <v>2024</v>
      </c>
      <c r="F67" s="9">
        <v>2025</v>
      </c>
      <c r="G67" s="1"/>
    </row>
    <row r="68" spans="3:9" hidden="1" x14ac:dyDescent="0.3">
      <c r="D68" s="20" t="s">
        <v>27</v>
      </c>
      <c r="E68" s="20" t="s">
        <v>1</v>
      </c>
      <c r="F68" s="20" t="s">
        <v>2</v>
      </c>
      <c r="G68" s="1"/>
    </row>
    <row r="69" spans="3:9" x14ac:dyDescent="0.3">
      <c r="C69" s="11" t="s">
        <v>135</v>
      </c>
      <c r="D69" s="24"/>
      <c r="E69" s="24"/>
      <c r="F69" s="24"/>
      <c r="G69" s="1"/>
    </row>
    <row r="70" spans="3:9" x14ac:dyDescent="0.3">
      <c r="C70" s="53" t="s">
        <v>136</v>
      </c>
      <c r="D70" s="12">
        <v>285.29349105</v>
      </c>
      <c r="E70" s="12">
        <v>272.22240499999998</v>
      </c>
      <c r="F70" s="12">
        <v>284.43374321300001</v>
      </c>
      <c r="G70" s="45"/>
      <c r="H70" s="45"/>
    </row>
    <row r="71" spans="3:9" x14ac:dyDescent="0.3">
      <c r="C71" s="53" t="s">
        <v>137</v>
      </c>
      <c r="D71" s="12">
        <v>66.971036479999995</v>
      </c>
      <c r="E71" s="12">
        <v>122.22240499999999</v>
      </c>
      <c r="F71" s="12">
        <v>78.433743213</v>
      </c>
      <c r="G71" s="67"/>
      <c r="H71" s="67"/>
    </row>
    <row r="72" spans="3:9" ht="15.75" customHeight="1" x14ac:dyDescent="0.3">
      <c r="C72" s="53" t="s">
        <v>138</v>
      </c>
      <c r="D72" s="12">
        <v>7044</v>
      </c>
      <c r="E72" s="12">
        <v>7221.08</v>
      </c>
      <c r="F72" s="12">
        <v>8003.75</v>
      </c>
      <c r="G72" s="1"/>
    </row>
    <row r="73" spans="3:9" x14ac:dyDescent="0.3">
      <c r="C73" s="53" t="s">
        <v>139</v>
      </c>
      <c r="D73" s="12">
        <v>394.25</v>
      </c>
      <c r="E73" s="12">
        <v>325.133333333</v>
      </c>
      <c r="F73" s="12">
        <v>338.25</v>
      </c>
      <c r="G73" s="1"/>
    </row>
    <row r="74" spans="3:9" x14ac:dyDescent="0.3">
      <c r="C74" s="11" t="s">
        <v>140</v>
      </c>
      <c r="D74" s="12"/>
      <c r="E74" s="12"/>
      <c r="F74" s="12"/>
      <c r="G74" s="6"/>
      <c r="H74" s="6"/>
      <c r="I74" s="6"/>
    </row>
    <row r="75" spans="3:9" x14ac:dyDescent="0.3">
      <c r="C75" s="53" t="s">
        <v>141</v>
      </c>
      <c r="D75" s="12">
        <v>28.555176339999999</v>
      </c>
      <c r="E75" s="12">
        <v>31.307052479999999</v>
      </c>
      <c r="F75" s="12">
        <v>28.376583289999999</v>
      </c>
      <c r="G75" s="6"/>
      <c r="H75" s="6"/>
      <c r="I75" s="6"/>
    </row>
    <row r="76" spans="3:9" x14ac:dyDescent="0.3">
      <c r="C76" s="53" t="s">
        <v>138</v>
      </c>
      <c r="D76" s="12">
        <v>4322</v>
      </c>
      <c r="E76" s="12">
        <v>4372.92</v>
      </c>
      <c r="F76" s="12">
        <v>4358.75</v>
      </c>
      <c r="G76" s="1"/>
    </row>
    <row r="77" spans="3:9" x14ac:dyDescent="0.3">
      <c r="C77" s="53" t="s">
        <v>142</v>
      </c>
      <c r="D77" s="12">
        <v>408.08333333299998</v>
      </c>
      <c r="E77" s="12">
        <v>329.43333333300001</v>
      </c>
      <c r="F77" s="12">
        <v>280</v>
      </c>
      <c r="G77" s="1"/>
    </row>
    <row r="78" spans="3:9" x14ac:dyDescent="0.3">
      <c r="C78" s="11" t="s">
        <v>143</v>
      </c>
      <c r="D78" s="12"/>
      <c r="E78" s="12"/>
      <c r="F78" s="12"/>
      <c r="G78" s="1"/>
    </row>
    <row r="79" spans="3:9" x14ac:dyDescent="0.3">
      <c r="C79" s="53" t="s">
        <v>144</v>
      </c>
      <c r="D79" s="68"/>
      <c r="E79" s="66">
        <f>7694.603/11594</f>
        <v>0.66367112299465236</v>
      </c>
      <c r="F79" s="66">
        <f>8334.04/12363</f>
        <v>0.6741114616193481</v>
      </c>
      <c r="G79" s="1"/>
    </row>
    <row r="80" spans="3:9" x14ac:dyDescent="0.3">
      <c r="C80" s="14" t="s">
        <v>145</v>
      </c>
      <c r="D80" s="66">
        <v>0.93899999999999995</v>
      </c>
      <c r="E80" s="66">
        <v>0.93100000000000005</v>
      </c>
      <c r="F80" s="66">
        <v>0.94199999999999995</v>
      </c>
      <c r="G80" s="1"/>
    </row>
    <row r="81" spans="3:16" x14ac:dyDescent="0.3">
      <c r="C81" s="11" t="s">
        <v>146</v>
      </c>
      <c r="D81" s="12"/>
      <c r="E81" s="12"/>
      <c r="F81" s="12"/>
      <c r="G81" s="1"/>
    </row>
    <row r="82" spans="3:16" x14ac:dyDescent="0.3">
      <c r="C82" s="31" t="s">
        <v>147</v>
      </c>
      <c r="D82" s="12">
        <v>13</v>
      </c>
      <c r="E82" s="12">
        <v>13</v>
      </c>
      <c r="F82" s="12">
        <v>13</v>
      </c>
      <c r="G82" s="1"/>
    </row>
    <row r="83" spans="3:16" x14ac:dyDescent="0.3">
      <c r="C83" s="31" t="s">
        <v>148</v>
      </c>
      <c r="D83" s="12">
        <v>65317</v>
      </c>
      <c r="E83" s="12">
        <v>65248</v>
      </c>
      <c r="F83" s="12">
        <v>65248</v>
      </c>
      <c r="G83" s="1"/>
    </row>
    <row r="84" spans="3:16" x14ac:dyDescent="0.3">
      <c r="C84" s="6"/>
    </row>
    <row r="86" spans="3:16" x14ac:dyDescent="0.3">
      <c r="C86" s="19" t="s">
        <v>149</v>
      </c>
    </row>
    <row r="88" spans="3:16" x14ac:dyDescent="0.3">
      <c r="D88" s="10">
        <v>2024</v>
      </c>
      <c r="E88" s="10">
        <v>2025</v>
      </c>
      <c r="G88" s="1"/>
    </row>
    <row r="89" spans="3:16" x14ac:dyDescent="0.3">
      <c r="C89" s="11" t="s">
        <v>150</v>
      </c>
      <c r="D89" s="24">
        <v>1</v>
      </c>
      <c r="E89" s="12">
        <v>4</v>
      </c>
      <c r="G89" s="1"/>
    </row>
    <row r="90" spans="3:16" x14ac:dyDescent="0.3">
      <c r="C90" s="53" t="s">
        <v>151</v>
      </c>
      <c r="D90" s="69">
        <v>1</v>
      </c>
      <c r="E90" s="70">
        <v>2</v>
      </c>
      <c r="G90" s="1"/>
    </row>
    <row r="91" spans="3:16" x14ac:dyDescent="0.3">
      <c r="C91" s="11" t="s">
        <v>152</v>
      </c>
      <c r="D91" s="24">
        <v>2</v>
      </c>
      <c r="E91" s="12">
        <v>8</v>
      </c>
      <c r="G91" s="1"/>
    </row>
    <row r="92" spans="3:16" x14ac:dyDescent="0.3">
      <c r="C92" s="11" t="s">
        <v>153</v>
      </c>
      <c r="D92" s="24">
        <v>287</v>
      </c>
      <c r="E92" s="12">
        <v>173</v>
      </c>
      <c r="G92" s="1"/>
    </row>
    <row r="93" spans="3:16" x14ac:dyDescent="0.3">
      <c r="C93" s="11" t="s">
        <v>154</v>
      </c>
      <c r="D93" s="24">
        <v>4786.317</v>
      </c>
      <c r="E93" s="12">
        <v>3884.2890000000002</v>
      </c>
      <c r="G93" s="1"/>
      <c r="H93" s="6"/>
      <c r="I93" s="6"/>
      <c r="J93" s="6"/>
      <c r="K93" s="6"/>
      <c r="L93" s="6"/>
      <c r="M93" s="6"/>
      <c r="N93" s="6"/>
    </row>
    <row r="94" spans="3:16" x14ac:dyDescent="0.3">
      <c r="C94" s="11" t="s">
        <v>155</v>
      </c>
      <c r="D94" s="56">
        <f>IFERROR(D93*6.667,"")</f>
        <v>31910.375438999999</v>
      </c>
      <c r="E94" s="56">
        <f>IFERROR(E93*5.263,"")</f>
        <v>20443.013007000001</v>
      </c>
      <c r="G94" s="1"/>
      <c r="H94" s="6"/>
      <c r="I94" s="6"/>
      <c r="J94" s="6"/>
      <c r="K94" s="6"/>
      <c r="L94" s="6"/>
      <c r="M94" s="6"/>
      <c r="N94" s="6"/>
    </row>
    <row r="95" spans="3:16" x14ac:dyDescent="0.3">
      <c r="C95" s="11" t="s">
        <v>156</v>
      </c>
      <c r="D95" s="71">
        <f>D93*724/1000000</f>
        <v>3.4652935079999998</v>
      </c>
      <c r="E95" s="65">
        <v>3.3055299389999999</v>
      </c>
      <c r="G95" s="1"/>
      <c r="H95" s="6"/>
      <c r="I95" s="6"/>
      <c r="J95" s="6"/>
      <c r="K95" s="6"/>
      <c r="L95" s="6"/>
      <c r="M95" s="6"/>
      <c r="N95" s="6"/>
    </row>
    <row r="96" spans="3:16" x14ac:dyDescent="0.3">
      <c r="C96" s="6"/>
      <c r="D96" s="6"/>
      <c r="E96" s="6"/>
      <c r="F96" s="6"/>
      <c r="G96" s="1"/>
      <c r="H96" s="6"/>
      <c r="J96" s="6"/>
      <c r="K96" s="6"/>
      <c r="L96" s="6"/>
      <c r="M96" s="6"/>
      <c r="N96" s="6"/>
      <c r="O96" s="6"/>
      <c r="P96" s="6"/>
    </row>
    <row r="97" spans="3:19" x14ac:dyDescent="0.3">
      <c r="C97" s="6"/>
      <c r="D97" s="6"/>
      <c r="E97" s="6"/>
      <c r="M97" s="6"/>
      <c r="N97" s="6"/>
      <c r="O97" s="6"/>
      <c r="P97" s="6"/>
      <c r="Q97" s="6"/>
      <c r="R97" s="6"/>
      <c r="S97" s="6"/>
    </row>
    <row r="98" spans="3:19" x14ac:dyDescent="0.3">
      <c r="C98" s="6"/>
      <c r="J98" s="6"/>
      <c r="K98" s="6"/>
      <c r="L98" s="6"/>
      <c r="M98" s="6"/>
      <c r="N98" s="6"/>
      <c r="O98" s="6"/>
      <c r="P98" s="6"/>
    </row>
    <row r="99" spans="3:19" x14ac:dyDescent="0.3">
      <c r="C99" s="6"/>
      <c r="J99" s="6"/>
      <c r="K99" s="6"/>
      <c r="L99" s="6"/>
      <c r="M99" s="6"/>
      <c r="N99" s="6"/>
      <c r="O99" s="6"/>
      <c r="P99" s="6"/>
    </row>
    <row r="100" spans="3:19" x14ac:dyDescent="0.3">
      <c r="C100" s="19" t="s">
        <v>157</v>
      </c>
      <c r="D100" s="6"/>
      <c r="E100" s="6"/>
      <c r="F100" s="6"/>
      <c r="G100" s="72"/>
      <c r="H100" s="6"/>
      <c r="J100" s="6"/>
      <c r="K100" s="6"/>
      <c r="L100" s="6"/>
      <c r="M100" s="6"/>
      <c r="N100" s="6"/>
      <c r="O100" s="6"/>
      <c r="P100" s="6"/>
    </row>
    <row r="101" spans="3:19" x14ac:dyDescent="0.3">
      <c r="J101" s="6"/>
      <c r="K101" s="6"/>
      <c r="L101" s="6"/>
      <c r="M101" s="6"/>
      <c r="N101" s="6"/>
      <c r="O101" s="6"/>
      <c r="P101" s="6"/>
    </row>
    <row r="102" spans="3:19" x14ac:dyDescent="0.3">
      <c r="D102" s="9">
        <v>2024</v>
      </c>
      <c r="E102" s="9">
        <v>2025</v>
      </c>
      <c r="G102" s="6"/>
      <c r="H102" s="6"/>
      <c r="I102" s="6"/>
      <c r="J102" s="6"/>
      <c r="K102" s="6"/>
      <c r="L102" s="6"/>
      <c r="M102" s="6"/>
    </row>
    <row r="103" spans="3:19" hidden="1" x14ac:dyDescent="0.3">
      <c r="D103" s="20" t="s">
        <v>11</v>
      </c>
      <c r="E103" s="20" t="s">
        <v>12</v>
      </c>
      <c r="G103" s="6"/>
      <c r="H103" s="6"/>
      <c r="I103" s="6"/>
      <c r="J103" s="6"/>
      <c r="K103" s="6"/>
      <c r="L103" s="6"/>
      <c r="M103" s="6"/>
    </row>
    <row r="104" spans="3:19" x14ac:dyDescent="0.3">
      <c r="C104" s="11" t="s">
        <v>158</v>
      </c>
      <c r="D104" s="24">
        <v>6</v>
      </c>
      <c r="E104" s="24">
        <v>17</v>
      </c>
      <c r="G104" s="6"/>
      <c r="H104" s="6"/>
      <c r="I104" s="6"/>
      <c r="J104" s="6"/>
      <c r="K104" s="6"/>
      <c r="L104" s="6"/>
      <c r="M104" s="6"/>
    </row>
    <row r="105" spans="3:19" x14ac:dyDescent="0.3">
      <c r="C105" s="14" t="s">
        <v>159</v>
      </c>
      <c r="D105" s="12">
        <v>95</v>
      </c>
      <c r="E105" s="12">
        <v>97</v>
      </c>
      <c r="G105" s="6"/>
      <c r="H105" s="6"/>
      <c r="I105" s="6"/>
      <c r="J105" s="6"/>
      <c r="K105" s="6"/>
      <c r="L105" s="6"/>
      <c r="M105" s="6"/>
    </row>
    <row r="106" spans="3:19" x14ac:dyDescent="0.3">
      <c r="C106" s="14" t="s">
        <v>160</v>
      </c>
      <c r="D106" s="12">
        <v>84</v>
      </c>
      <c r="E106" s="12">
        <v>87</v>
      </c>
      <c r="G106" s="6"/>
      <c r="H106" s="6"/>
      <c r="I106" s="6"/>
      <c r="J106" s="6"/>
      <c r="K106" s="6"/>
      <c r="L106" s="6"/>
      <c r="M106" s="6"/>
    </row>
    <row r="107" spans="3:19" x14ac:dyDescent="0.3">
      <c r="C107" s="14" t="s">
        <v>161</v>
      </c>
      <c r="D107" s="12">
        <v>18</v>
      </c>
      <c r="E107" s="12">
        <v>27</v>
      </c>
      <c r="G107" s="6"/>
      <c r="H107" s="6"/>
      <c r="I107" s="6"/>
      <c r="J107" s="6"/>
      <c r="K107" s="6"/>
      <c r="L107" s="6"/>
      <c r="M107" s="6"/>
    </row>
    <row r="108" spans="3:19" x14ac:dyDescent="0.3">
      <c r="C108" s="14" t="s">
        <v>162</v>
      </c>
      <c r="D108" s="12">
        <v>1920</v>
      </c>
      <c r="E108" s="12">
        <v>2069</v>
      </c>
      <c r="G108" s="6"/>
      <c r="H108" s="6"/>
      <c r="I108" s="6"/>
      <c r="J108" s="6"/>
      <c r="K108" s="6"/>
      <c r="L108" s="6"/>
      <c r="M108" s="6"/>
    </row>
    <row r="109" spans="3:19" x14ac:dyDescent="0.3">
      <c r="C109" s="14" t="s">
        <v>163</v>
      </c>
      <c r="D109" s="12">
        <v>4</v>
      </c>
      <c r="E109" s="12">
        <v>4</v>
      </c>
      <c r="G109" s="1"/>
    </row>
    <row r="110" spans="3:19" x14ac:dyDescent="0.3">
      <c r="C110" s="14" t="s">
        <v>164</v>
      </c>
      <c r="D110" s="12">
        <v>1</v>
      </c>
      <c r="E110" s="12"/>
      <c r="G110" s="1"/>
    </row>
    <row r="111" spans="3:19" x14ac:dyDescent="0.3">
      <c r="C111" s="14" t="s">
        <v>165</v>
      </c>
      <c r="D111" s="12">
        <v>7</v>
      </c>
      <c r="E111" s="12">
        <v>7</v>
      </c>
      <c r="G111" s="1"/>
    </row>
    <row r="112" spans="3:19" x14ac:dyDescent="0.3">
      <c r="C112" s="14" t="s">
        <v>166</v>
      </c>
      <c r="D112" s="12"/>
      <c r="E112" s="12">
        <v>13649</v>
      </c>
      <c r="G112" s="1"/>
    </row>
    <row r="115" spans="3:13" x14ac:dyDescent="0.3">
      <c r="C115" s="6"/>
    </row>
    <row r="116" spans="3:13" x14ac:dyDescent="0.3">
      <c r="C116" s="125" t="s">
        <v>184</v>
      </c>
      <c r="D116" s="59"/>
      <c r="E116" s="59"/>
      <c r="F116" s="59"/>
      <c r="G116" s="60"/>
      <c r="H116" s="59"/>
    </row>
    <row r="123" spans="3:13" x14ac:dyDescent="0.3">
      <c r="I123" s="6"/>
      <c r="J123" s="6"/>
      <c r="K123" s="6"/>
      <c r="M123" s="6"/>
    </row>
    <row r="124" spans="3:13" x14ac:dyDescent="0.3">
      <c r="I124" s="6"/>
      <c r="J124" s="6"/>
      <c r="K124" s="6"/>
      <c r="L124" s="6"/>
      <c r="M124" s="6"/>
    </row>
    <row r="125" spans="3:13" x14ac:dyDescent="0.3">
      <c r="I125" s="6"/>
      <c r="J125" s="6"/>
      <c r="K125" s="6"/>
      <c r="L125" s="6"/>
      <c r="M125" s="6"/>
    </row>
    <row r="126" spans="3:13" x14ac:dyDescent="0.3">
      <c r="I126" s="6"/>
      <c r="J126" s="6"/>
      <c r="K126" s="6"/>
      <c r="M126" s="6"/>
    </row>
    <row r="127" spans="3:13" x14ac:dyDescent="0.3">
      <c r="C127" s="6"/>
      <c r="I127" s="6"/>
      <c r="J127" s="6"/>
      <c r="K127" s="6"/>
      <c r="L127" s="6"/>
      <c r="M127" s="6"/>
    </row>
    <row r="133" spans="3:12" x14ac:dyDescent="0.3">
      <c r="C133" s="6"/>
    </row>
    <row r="136" spans="3:12" x14ac:dyDescent="0.3">
      <c r="D136" s="6"/>
      <c r="E136" s="6"/>
      <c r="F136" s="6"/>
      <c r="G136" s="72"/>
      <c r="H136" s="6"/>
      <c r="I136" s="6"/>
      <c r="J136" s="6"/>
      <c r="K136" s="6"/>
      <c r="L136" s="6"/>
    </row>
    <row r="137" spans="3:12" x14ac:dyDescent="0.3">
      <c r="D137" s="6"/>
      <c r="E137" s="6"/>
      <c r="F137" s="6"/>
      <c r="G137" s="72"/>
      <c r="H137" s="6"/>
      <c r="I137" s="6"/>
      <c r="J137" s="6"/>
      <c r="K137" s="6"/>
      <c r="L137" s="6"/>
    </row>
    <row r="138" spans="3:12" x14ac:dyDescent="0.3">
      <c r="C138" s="6"/>
    </row>
    <row r="139" spans="3:12" x14ac:dyDescent="0.3">
      <c r="C139" s="6"/>
    </row>
    <row r="140" spans="3:12" x14ac:dyDescent="0.3">
      <c r="C140" s="6"/>
    </row>
    <row r="141" spans="3:12" x14ac:dyDescent="0.3">
      <c r="C141" s="6"/>
    </row>
    <row r="142" spans="3:12" x14ac:dyDescent="0.3">
      <c r="C142" s="6"/>
    </row>
    <row r="143" spans="3:12" x14ac:dyDescent="0.3">
      <c r="C143" s="6"/>
    </row>
    <row r="144" spans="3:12" x14ac:dyDescent="0.3">
      <c r="C144" s="6"/>
    </row>
    <row r="145" spans="3:3" x14ac:dyDescent="0.3">
      <c r="C145" s="6"/>
    </row>
    <row r="146" spans="3:3" x14ac:dyDescent="0.3">
      <c r="C146" s="6"/>
    </row>
    <row r="147" spans="3:3" x14ac:dyDescent="0.3">
      <c r="C147" s="6"/>
    </row>
    <row r="148" spans="3:3" x14ac:dyDescent="0.3">
      <c r="C148" s="6"/>
    </row>
    <row r="149" spans="3:3" x14ac:dyDescent="0.3">
      <c r="C149" s="6"/>
    </row>
    <row r="150" spans="3:3" x14ac:dyDescent="0.3">
      <c r="C150" s="6"/>
    </row>
    <row r="151" spans="3:3" x14ac:dyDescent="0.3">
      <c r="C151" s="6"/>
    </row>
    <row r="152" spans="3:3" x14ac:dyDescent="0.3">
      <c r="C152" s="6"/>
    </row>
    <row r="153" spans="3:3" x14ac:dyDescent="0.3">
      <c r="C153" s="6"/>
    </row>
    <row r="154" spans="3:3" x14ac:dyDescent="0.3">
      <c r="C154" s="6"/>
    </row>
  </sheetData>
  <mergeCells count="2">
    <mergeCell ref="C2:D2"/>
    <mergeCell ref="C3:W3"/>
  </mergeCells>
  <pageMargins left="0.7" right="0.7" top="0.75" bottom="0.75" header="0.3" footer="0.3"/>
  <pageSetup paperSize="9" orientation="portrait" r:id="rId1"/>
  <customProperties>
    <customPr name="layoutContexts" r:id="rId2"/>
    <customPr name="TGK_LAUNCHED_SHEET" r:id="rId3"/>
    <customPr name="TGK_ORIGINAL_TEMPLATE_SHEET" r:id="rId4"/>
    <customPr name="TGK_RL_ITEM_ID" r:id="rId5"/>
    <customPr name="TGK_SHEET_ID" r:id="rId6"/>
    <customPr name="TGK_SHEET_POSITION" r:id="rId7"/>
  </customProperties>
  <ignoredErrors>
    <ignoredError sqref="D36:F36 D52:F56 E79:F79 D31:F35 D94:E96" unlockedFormula="1"/>
  </ignoredErrors>
  <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21e0c78-7440-4eae-806a-f293b9b76e1d" xsi:nil="true"/>
    <lcf76f155ced4ddcb4097134ff3c332f xmlns="4311cd90-a515-4394-88f0-a2df95eb132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332EF9BE299948B331C7E9A7C59BFE" ma:contentTypeVersion="12" ma:contentTypeDescription="Create a new document." ma:contentTypeScope="" ma:versionID="906cbdc388624acb4076a3b2bc4ea1de">
  <xsd:schema xmlns:xsd="http://www.w3.org/2001/XMLSchema" xmlns:xs="http://www.w3.org/2001/XMLSchema" xmlns:p="http://schemas.microsoft.com/office/2006/metadata/properties" xmlns:ns2="4311cd90-a515-4394-88f0-a2df95eb1329" xmlns:ns3="221e0c78-7440-4eae-806a-f293b9b76e1d" targetNamespace="http://schemas.microsoft.com/office/2006/metadata/properties" ma:root="true" ma:fieldsID="e800e4298fb42a54aa3e4dfc5753fcde" ns2:_="" ns3:_="">
    <xsd:import namespace="4311cd90-a515-4394-88f0-a2df95eb1329"/>
    <xsd:import namespace="221e0c78-7440-4eae-806a-f293b9b76e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cd90-a515-4394-88f0-a2df95eb13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2c9272b-0756-4734-ba34-ed682b82109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1e0c78-7440-4eae-806a-f293b9b76e1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c3e670-c854-4575-8373-9cc7fcead162}" ma:internalName="TaxCatchAll" ma:showField="CatchAllData" ma:web="221e0c78-7440-4eae-806a-f293b9b76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39BC7-13DB-450D-8B9E-CE24B10903F0}">
  <ds:schemaRefs>
    <ds:schemaRef ds:uri="http://schemas.microsoft.com/sharepoint/v3/contenttype/forms"/>
  </ds:schemaRefs>
</ds:datastoreItem>
</file>

<file path=customXml/itemProps2.xml><?xml version="1.0" encoding="utf-8"?>
<ds:datastoreItem xmlns:ds="http://schemas.openxmlformats.org/officeDocument/2006/customXml" ds:itemID="{42738BFB-F76A-4EED-BDE1-FF6339E9BDBB}">
  <ds:schemaRefs>
    <ds:schemaRef ds:uri="http://schemas.openxmlformats.org/package/2006/metadata/core-properties"/>
    <ds:schemaRef ds:uri="221e0c78-7440-4eae-806a-f293b9b76e1d"/>
    <ds:schemaRef ds:uri="http://www.w3.org/XML/1998/namespace"/>
    <ds:schemaRef ds:uri="http://purl.org/dc/dcmitype/"/>
    <ds:schemaRef ds:uri="http://schemas.microsoft.com/office/2006/metadata/properties"/>
    <ds:schemaRef ds:uri="http://schemas.microsoft.com/office/2006/documentManagement/types"/>
    <ds:schemaRef ds:uri="http://purl.org/dc/terms/"/>
    <ds:schemaRef ds:uri="4311cd90-a515-4394-88f0-a2df95eb1329"/>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CB505779-3C03-472C-B7BE-5515F3375B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cd90-a515-4394-88f0-a2df95eb1329"/>
    <ds:schemaRef ds:uri="221e0c78-7440-4eae-806a-f293b9b76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0243f8b-2b9f-433c-964a-16fcace7db7f}" enabled="1" method="Standard" siteId="{aec650de-3432-485f-a3e8-9ac6e670969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1</vt:i4>
      </vt:variant>
    </vt:vector>
  </HeadingPairs>
  <TitlesOfParts>
    <vt:vector size="6" baseType="lpstr">
      <vt:lpstr>Cover</vt:lpstr>
      <vt:lpstr>Indice</vt:lpstr>
      <vt:lpstr>Pianeta</vt:lpstr>
      <vt:lpstr>Persone</vt:lpstr>
      <vt:lpstr>Prosperità</vt:lpstr>
      <vt:lpstr>CN_OR_016</vt:lpstr>
    </vt:vector>
  </TitlesOfParts>
  <Manager/>
  <Company>A2A S.p.A.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Calvi Gabriele</dc:creator>
  <cp:keywords/>
  <dc:description/>
  <cp:lastModifiedBy>Natalizio Francesca</cp:lastModifiedBy>
  <cp:revision/>
  <dcterms:created xsi:type="dcterms:W3CDTF">2026-04-14T22:16:58Z</dcterms:created>
  <dcterms:modified xsi:type="dcterms:W3CDTF">2026-05-06T20:53:32Z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0x010100D0332EF9BE299948B331C7E9A7C59BFE</vt:lpwstr>
  </property>
  <property fmtid="{D5CDD505-2E9C-101B-9397-08002B2CF9AE}" pid="3" name="MediaServiceImageTags">
    <vt:lpwstr/>
  </property>
</Properties>
</file>