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Questa_cartella_di_lavoro" defaultThemeVersion="124226"/>
  <mc:AlternateContent xmlns:mc="http://schemas.openxmlformats.org/markup-compatibility/2006">
    <mc:Choice Requires="x15">
      <x15ac:absPath xmlns:x15ac="http://schemas.microsoft.com/office/spreadsheetml/2010/11/ac" url="https://a2agroup.sharepoint.com/sites/SustainabilityProjectsandReporting/Shared Documents/General/Rating/Reporting Hub/Output finale/"/>
    </mc:Choice>
  </mc:AlternateContent>
  <xr:revisionPtr revIDLastSave="4838" documentId="13_ncr:1_{460B0010-121A-4854-9B69-42233D48F2F9}" xr6:coauthVersionLast="47" xr6:coauthVersionMax="47" xr10:uidLastSave="{2B4F22C2-989D-49B5-967F-B3B986BC372E}"/>
  <bookViews>
    <workbookView xWindow="-11910" yWindow="-21720" windowWidth="51840" windowHeight="21120" tabRatio="969" xr2:uid="{00000000-000D-0000-FFFF-FFFF00000000}"/>
  </bookViews>
  <sheets>
    <sheet name="Index" sheetId="63" r:id="rId1"/>
    <sheet name="ENV energy" sheetId="165" r:id="rId2"/>
    <sheet name="ENV emissions" sheetId="171" r:id="rId3"/>
    <sheet name="ENV water" sheetId="167" r:id="rId4"/>
    <sheet name="ENV biodiversity" sheetId="168" r:id="rId5"/>
    <sheet name="ENV circular economy" sheetId="166" r:id="rId6"/>
    <sheet name="SOC HR breakdown" sheetId="173" r:id="rId7"/>
    <sheet name="SOC Hiring" sheetId="174" r:id="rId8"/>
    <sheet name="SOC Turnover" sheetId="176" r:id="rId9"/>
    <sheet name="SOC Training" sheetId="175" r:id="rId10"/>
    <sheet name="SOC Remuneration" sheetId="177" r:id="rId11"/>
    <sheet name="SOC Health and Safety" sheetId="189" r:id="rId12"/>
    <sheet name="GOV Suppliers" sheetId="188" r:id="rId13"/>
    <sheet name="GOV Contributions" sheetId="190" r:id="rId14"/>
    <sheet name="GOV fines" sheetId="164" r:id="rId15"/>
    <sheet name="BUS Certifications and Audit" sheetId="185" r:id="rId16"/>
    <sheet name="BUS BU G&amp;T" sheetId="181" r:id="rId17"/>
    <sheet name="BUS BU CE" sheetId="169" r:id="rId18"/>
    <sheet name="BUS BU SI" sheetId="192" r:id="rId19"/>
    <sheet name="BUS BU ME" sheetId="191" r:id="rId20"/>
  </sheets>
  <externalReferences>
    <externalReference r:id="rId21"/>
    <externalReference r:id="rId22"/>
  </externalReferences>
  <definedNames>
    <definedName name="__123Graph_C" hidden="1">[1]CFIX!#REF!</definedName>
    <definedName name="__123Graph_D" hidden="1">[1]CFIX!#REF!</definedName>
    <definedName name="__123Graph_E" hidden="1">[1]CFIX!#REF!</definedName>
    <definedName name="__123Graph_F" hidden="1">[1]CFIX!#REF!</definedName>
    <definedName name="__FDS_HYPERLINK_TOGGLE_STATE__" hidden="1">"ON"</definedName>
    <definedName name="__xlfn.BAHTTEXT" hidden="1">#NAME?</definedName>
    <definedName name="_1__123Graph_AGRAFICO_20" hidden="1">#REF!</definedName>
    <definedName name="_10__123Graph_FGRAFICO_20" hidden="1">#REF!</definedName>
    <definedName name="_11__123Graph_LBL_AGRAFICO_20" hidden="1">#REF!</definedName>
    <definedName name="_12__123Graph_LBL_BGRAFICO_20" hidden="1">#REF!</definedName>
    <definedName name="_13__123Graph_LBL_CGRAFICO_20" hidden="1">#REF!</definedName>
    <definedName name="_14__123Graph_LBL_DGRAFICO_20" hidden="1">#REF!</definedName>
    <definedName name="_15__123Graph_LBL_EGRAFICO_20" hidden="1">#REF!</definedName>
    <definedName name="_16__123Graph_LBL_FGRAFICO_20" hidden="1">#REF!</definedName>
    <definedName name="_17__123Graph_XGRAFICO_8" hidden="1">#REF!</definedName>
    <definedName name="_2__123Graph_AGRAFICO_7" hidden="1">#REF!</definedName>
    <definedName name="_3__123Graph_AGRAFICO_8" hidden="1">#REF!</definedName>
    <definedName name="_4__123Graph_BGRAFICO_20" hidden="1">#REF!</definedName>
    <definedName name="_5__123Graph_BGRAFICO_7" hidden="1">#REF!</definedName>
    <definedName name="_6__123Graph_BGRAFICO_8" hidden="1">#REF!</definedName>
    <definedName name="_7__123Graph_CGRAFICO_20" hidden="1">#REF!</definedName>
    <definedName name="_8__123Graph_DGRAFICO_20" hidden="1">#REF!</definedName>
    <definedName name="_9__123Graph_EGRAFICO_20"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Q4.2" hidden="1">#REF!</definedName>
    <definedName name="_Fill" hidden="1">#REF!</definedName>
    <definedName name="_Order1" hidden="1">255</definedName>
    <definedName name="_Order2" hidden="1">255</definedName>
    <definedName name="_r" hidden="1">{"ANAR",#N/A,FALSE,"Dist total";"MARGEN",#N/A,FALSE,"Dist total";"COMENTARIO",#N/A,FALSE,"Ficha CODICE";"CONSEJO",#N/A,FALSE,"Dist p0";"uno",#N/A,FALSE,"Dist total"}</definedName>
    <definedName name="_Sort" hidden="1">#REF!</definedName>
    <definedName name="AAA" hidden="1">{#N/A,#N/A,FALSE,"Aging Summary";#N/A,#N/A,FALSE,"Ratio Analysis";#N/A,#N/A,FALSE,"Test 120 Day Accts";#N/A,#N/A,FALSE,"Tickmarks"}</definedName>
    <definedName name="aaaaaaaaaa" hidden="1">{#N/A,#N/A,FALSE,"Aging Summary";#N/A,#N/A,FALSE,"Ratio Analysis";#N/A,#N/A,FALSE,"Test 120 Day Accts";#N/A,#N/A,FALSE,"Tickmarks"}</definedName>
    <definedName name="adsqasd" hidden="1">{"'Prezzi Laser'!$A$2:$B$46"}</definedName>
    <definedName name="anscount" hidden="1">1</definedName>
    <definedName name="AS2DocOpenMode" hidden="1">"AS2DocumentEdit"</definedName>
    <definedName name="bbbb" hidden="1">{"Area1",#N/A,TRUE,"Obiettivo";"Area2",#N/A,TRUE,"Dati per Direzione"}</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d" hidden="1">38965.7181365741</definedName>
    <definedName name="dasdsa" hidden="1">{#N/A,#N/A,FALSE,"Aging Summary";#N/A,#N/A,FALSE,"Ratio Analysis";#N/A,#N/A,FALSE,"Test 120 Day Accts";#N/A,#N/A,FALSE,"Tickmarks"}</definedName>
    <definedName name="HTML_CodePage" hidden="1">1252</definedName>
    <definedName name="HTML_Control" hidden="1">{"'Prezzi Laser'!$A$2:$B$46"}</definedName>
    <definedName name="HTML_Description" hidden="1">""</definedName>
    <definedName name="HTML_Email" hidden="1">"rigenera@tin.it"</definedName>
    <definedName name="HTML_Header" hidden="1">"Prezzi Laser"</definedName>
    <definedName name="HTML_LastUpdate" hidden="1">""</definedName>
    <definedName name="HTML_LineAfter" hidden="1">TRUE</definedName>
    <definedName name="HTML_LineBefore" hidden="1">TRUE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"C:\Documenti\Esercizi\BP\web\laser2.htm"</definedName>
    <definedName name="HTML_PathTemplate" hidden="1">"C:\Documenti\Esercizi\BP\web\laser.htm"</definedName>
    <definedName name="HTML_Title" hidden="1">"RIGENERA"</definedName>
    <definedName name="i" hidden="1">{"uno",#N/A,FALSE,"Dist total";"COMENTARIO",#N/A,FALSE,"Ficha CODICE"}</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39240.4323148148</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m" hidden="1">{"Area1",#N/A,TRUE,"Obiettivo";"Area2",#N/A,TRUE,"Dati per Direzione"}</definedName>
    <definedName name="marriot" hidden="1">[2]CFIX!#REF!</definedName>
    <definedName name="nuovo" hidden="1">{#N/A,#N/A,FALSE,"Aging Summary";#N/A,#N/A,FALSE,"Ratio Analysis";#N/A,#N/A,FALSE,"Test 120 Day Accts";#N/A,#N/A,FALSE,"Tickmarks"}</definedName>
    <definedName name="o" hidden="1">{"CONSEJO",#N/A,FALSE,"Dist p0";"CONSEJO",#N/A,FALSE,"Ficha CODICE"}</definedName>
    <definedName name="ò" hidden="1">{"'Prezzi Laser'!$A$2:$B$46"}</definedName>
    <definedName name="OOO" hidden="1">{#N/A,#N/A,FALSE,"Aging Summary";#N/A,#N/A,FALSE,"Ratio Analysis";#N/A,#N/A,FALSE,"Test 120 Day Accts";#N/A,#N/A,FALSE,"Tickmarks"}</definedName>
    <definedName name="Pal_Workbook_GUID" hidden="1">"2LFALQAK54U4TGPTJ9G6M8W1"</definedName>
    <definedName name="palle" hidden="1">{"Area1",#N/A,TRUE,"Obiettivo";"Area2",#N/A,TRUE,"Dati per Direzione"}</definedName>
    <definedName name="pwoefù" hidden="1">{#N/A,#N/A,TRUE,"Proposal";#N/A,#N/A,TRUE,"Assumptions";#N/A,#N/A,TRUE,"Net Income";#N/A,#N/A,TRUE,"Balsheet";#N/A,#N/A,TRUE,"Capex";#N/A,#N/A,TRUE,"Volumes";#N/A,#N/A,TRUE,"Revenues";#N/A,#N/A,TRUE,"Var.Costs";#N/A,#N/A,TRUE,"Personnel";#N/A,#N/A,TRUE,"Other costs";#N/A,#N/A,TRUE,"MKTG and G&amp;A"}</definedName>
    <definedName name="RiskAfterRecalcMacro" hidden="1">""</definedName>
    <definedName name="RiskAfterSimMacro" hidden="1">""</definedName>
    <definedName name="RiskBeforeRecalcMacro" hidden="1">""</definedName>
    <definedName name="RiskBeforeSimMacro" hidden="1">""</definedName>
    <definedName name="RiskMultipleCPUSupportEnabled" hidden="1">TRUE</definedName>
    <definedName name="SAPBEXrevision" hidden="1">1</definedName>
    <definedName name="SAPBEXsysID" hidden="1">"LP2"</definedName>
    <definedName name="SAPBEXwbID" hidden="1">"9CQV126JBLHI5EJBDZLLKKVOO"</definedName>
    <definedName name="sd" hidden="1">#REF!</definedName>
    <definedName name="solver_adj" hidden="1">#REF!</definedName>
    <definedName name="solver_drv" hidden="1">1</definedName>
    <definedName name="solver_est" hidden="1">1</definedName>
    <definedName name="solver_itr" hidden="1">100</definedName>
    <definedName name="solver_lhs1" hidden="1">#REF!</definedName>
    <definedName name="solver_lhs10" hidden="1">#REF!</definedName>
    <definedName name="solver_lhs11" hidden="1">#REF!</definedName>
    <definedName name="solver_lhs12" hidden="1">#REF!</definedName>
    <definedName name="solver_lhs13" hidden="1">#REF!</definedName>
    <definedName name="solver_lhs14" hidden="1">#REF!</definedName>
    <definedName name="solver_lhs15" hidden="1">#REF!</definedName>
    <definedName name="solver_lhs16" hidden="1">#REF!</definedName>
    <definedName name="solver_lhs17" hidden="1">#REF!</definedName>
    <definedName name="solver_lhs18" hidden="1">#REF!</definedName>
    <definedName name="solver_lhs19" hidden="1">#REF!</definedName>
    <definedName name="solver_lhs2" hidden="1">#REF!</definedName>
    <definedName name="solver_lhs20" hidden="1">#REF!</definedName>
    <definedName name="solver_lhs21" hidden="1">#REF!</definedName>
    <definedName name="solver_lhs22" hidden="1">#REF!</definedName>
    <definedName name="solver_lhs23" hidden="1">#REF!</definedName>
    <definedName name="solver_lhs24" hidden="1">#REF!</definedName>
    <definedName name="solver_lhs25" hidden="1">#REF!</definedName>
    <definedName name="solver_lhs26" hidden="1">#REF!</definedName>
    <definedName name="solver_lhs27" hidden="1">#REF!</definedName>
    <definedName name="solver_lhs28" hidden="1">#REF!</definedName>
    <definedName name="solver_lhs29" hidden="1">#REF!</definedName>
    <definedName name="solver_lhs3" hidden="1">#REF!</definedName>
    <definedName name="solver_lhs30" hidden="1">#REF!</definedName>
    <definedName name="solver_lhs31" hidden="1">#REF!</definedName>
    <definedName name="solver_lhs32" hidden="1">#REF!</definedName>
    <definedName name="solver_lhs33" hidden="1">#REF!</definedName>
    <definedName name="solver_lhs34" hidden="1">#REF!</definedName>
    <definedName name="solver_lhs35" hidden="1">#REF!</definedName>
    <definedName name="solver_lhs36" hidden="1">#REF!</definedName>
    <definedName name="solver_lhs37" hidden="1">#REF!</definedName>
    <definedName name="solver_lhs38" hidden="1">#REF!</definedName>
    <definedName name="solver_lhs39" hidden="1">#REF!</definedName>
    <definedName name="solver_lhs4" hidden="1">#REF!</definedName>
    <definedName name="solver_lhs40" hidden="1">#REF!</definedName>
    <definedName name="solver_lhs41" hidden="1">#REF!</definedName>
    <definedName name="solver_lhs5" hidden="1">#REF!</definedName>
    <definedName name="solver_lhs6" hidden="1">#REF!</definedName>
    <definedName name="solver_lhs7" hidden="1">#REF!</definedName>
    <definedName name="solver_lhs8" hidden="1">#REF!</definedName>
    <definedName name="solver_lhs9" hidden="1">#REF!</definedName>
    <definedName name="solver_lin" hidden="1">0</definedName>
    <definedName name="solver_num" hidden="1">2</definedName>
    <definedName name="solver_nwt" hidden="1">1</definedName>
    <definedName name="solver_opt" hidden="1">#REF!</definedName>
    <definedName name="solver_pre" hidden="1">0.000001</definedName>
    <definedName name="solver_rel1" hidden="1">3</definedName>
    <definedName name="solver_rel10" hidden="1">3</definedName>
    <definedName name="solver_rel11" hidden="1">1</definedName>
    <definedName name="solver_rel12" hidden="1">3</definedName>
    <definedName name="solver_rel13" hidden="1">3</definedName>
    <definedName name="solver_rel14" hidden="1">1</definedName>
    <definedName name="solver_rel15" hidden="1">3</definedName>
    <definedName name="solver_rel16" hidden="1">1</definedName>
    <definedName name="solver_rel17" hidden="1">1</definedName>
    <definedName name="solver_rel18" hidden="1">1</definedName>
    <definedName name="solver_rel19" hidden="1">3</definedName>
    <definedName name="solver_rel2" hidden="1">1</definedName>
    <definedName name="solver_rel20" hidden="1">1</definedName>
    <definedName name="solver_rel21" hidden="1">3</definedName>
    <definedName name="solver_rel22" hidden="1">1</definedName>
    <definedName name="solver_rel23" hidden="1">3</definedName>
    <definedName name="solver_rel24" hidden="1">1</definedName>
    <definedName name="solver_rel25" hidden="1">3</definedName>
    <definedName name="solver_rel26" hidden="1">1</definedName>
    <definedName name="solver_rel27" hidden="1">1</definedName>
    <definedName name="solver_rel28" hidden="1">3</definedName>
    <definedName name="solver_rel29" hidden="1">1</definedName>
    <definedName name="solver_rel3" hidden="1">1</definedName>
    <definedName name="solver_rel30" hidden="1">3</definedName>
    <definedName name="solver_rel31" hidden="1">3</definedName>
    <definedName name="solver_rel32" hidden="1">3</definedName>
    <definedName name="solver_rel33" hidden="1">3</definedName>
    <definedName name="solver_rel34" hidden="1">2</definedName>
    <definedName name="solver_rel35" hidden="1">2</definedName>
    <definedName name="solver_rel36" hidden="1">2</definedName>
    <definedName name="solver_rel37" hidden="1">2</definedName>
    <definedName name="solver_rel38" hidden="1">1</definedName>
    <definedName name="solver_rel39" hidden="1">3</definedName>
    <definedName name="solver_rel4" hidden="1">1</definedName>
    <definedName name="solver_rel40" hidden="1">2</definedName>
    <definedName name="solver_rel41" hidden="1">2</definedName>
    <definedName name="solver_rel5" hidden="1">1</definedName>
    <definedName name="solver_rel6" hidden="1">3</definedName>
    <definedName name="solver_rel7" hidden="1">1</definedName>
    <definedName name="solver_rel8" hidden="1">1</definedName>
    <definedName name="solver_rel9" hidden="1">1</definedName>
    <definedName name="solver_rhs1" hidden="1">0</definedName>
    <definedName name="solver_rhs10" hidden="1">0</definedName>
    <definedName name="solver_rhs11" hidden="1">45000</definedName>
    <definedName name="solver_rhs12" hidden="1">0</definedName>
    <definedName name="solver_rhs13" hidden="1">0</definedName>
    <definedName name="solver_rhs14" hidden="1">100</definedName>
    <definedName name="solver_rhs15" hidden="1">0</definedName>
    <definedName name="solver_rhs16" hidden="1">1700</definedName>
    <definedName name="solver_rhs17" hidden="1">1700</definedName>
    <definedName name="solver_rhs18" hidden="1">20</definedName>
    <definedName name="solver_rhs19" hidden="1">0</definedName>
    <definedName name="solver_rhs2" hidden="1">19555</definedName>
    <definedName name="solver_rhs20" hidden="1">20</definedName>
    <definedName name="solver_rhs21" hidden="1">0</definedName>
    <definedName name="solver_rhs22" hidden="1">10000</definedName>
    <definedName name="solver_rhs23" hidden="1">0</definedName>
    <definedName name="solver_rhs24" hidden="1">40000</definedName>
    <definedName name="solver_rhs25" hidden="1">0</definedName>
    <definedName name="solver_rhs26" hidden="1">20</definedName>
    <definedName name="solver_rhs27" hidden="1">100</definedName>
    <definedName name="solver_rhs28" hidden="1">0.1</definedName>
    <definedName name="solver_rhs29" hidden="1">100</definedName>
    <definedName name="solver_rhs3" hidden="1">1700</definedName>
    <definedName name="solver_rhs30" hidden="1">0.1</definedName>
    <definedName name="solver_rhs31" hidden="1">2000</definedName>
    <definedName name="solver_rhs32" hidden="1">10000</definedName>
    <definedName name="solver_rhs33" hidden="1">30000</definedName>
    <definedName name="solver_rhs34" hidden="1">0</definedName>
    <definedName name="solver_rhs35" hidden="1">0</definedName>
    <definedName name="solver_rhs36" hidden="1">#REF!</definedName>
    <definedName name="solver_rhs37" hidden="1">#REF!</definedName>
    <definedName name="solver_rhs38" hidden="1">140000</definedName>
    <definedName name="solver_rhs39" hidden="1">120000</definedName>
    <definedName name="solver_rhs4" hidden="1">1700</definedName>
    <definedName name="solver_rhs40" hidden="1">#REF!</definedName>
    <definedName name="solver_rhs41" hidden="1">#REF!</definedName>
    <definedName name="solver_rhs5" hidden="1">20</definedName>
    <definedName name="solver_rhs6" hidden="1">0</definedName>
    <definedName name="solver_rhs7" hidden="1">1</definedName>
    <definedName name="solver_rhs8" hidden="1">20</definedName>
    <definedName name="solver_rhs9" hidden="1">100</definedName>
    <definedName name="solver_scl" hidden="1">2</definedName>
    <definedName name="solver_sho" hidden="1">2</definedName>
    <definedName name="solver_tim" hidden="1">100</definedName>
    <definedName name="solver_tmp" hidden="1">19555</definedName>
    <definedName name="solver_tol" hidden="1">0.05</definedName>
    <definedName name="solver_typ" hidden="1">3</definedName>
    <definedName name="solver_val" hidden="1">-5</definedName>
    <definedName name="VMVMVMVMVM" hidden="1">{#N/A,#N/A,FALSE,"Costo Vendido";#N/A,#N/A,FALSE,"Precio";#N/A,#N/A,FALSE,"Consumo";#N/A,#N/A,FALSE,"GDV";#N/A,#N/A,FALSE,"expestru";#N/A,#N/A,FALSE,"Graficos";#N/A,#N/A,FALSE,"Resumen "}</definedName>
    <definedName name="wrn.Aging._.and._.Trend._.Analysis." hidden="1">{#N/A,#N/A,FALSE,"Aging Summary";#N/A,#N/A,FALSE,"Ratio Analysis";#N/A,#N/A,FALSE,"Test 120 Day Accts";#N/A,#N/A,FALSE,"Tickmarks"}</definedName>
    <definedName name="wrn.Allegati." hidden="1">{#N/A,#N/A,FALSE,"Leather SpA P&amp;L A1";#N/A,#N/A,FALSE,"Leather SpA balance sheet A2";#N/A,#N/A,FALSE,"Leather SpA Cash flow A3";#N/A,#N/A,FALSE,"Assumptions A4"}</definedName>
    <definedName name="wrn.ANALISIS." hidden="1">{"ANAR",#N/A,FALSE,"Dist total";"MARGEN",#N/A,FALSE,"Dist total";"COMENTARIO",#N/A,FALSE,"Ficha CODICE";"CONSEJO",#N/A,FALSE,"Dist p0";"uno",#N/A,FALSE,"Dist total"}</definedName>
    <definedName name="wrn.CuentaEconomica." hidden="1">{#N/A,#N/A,FALSE,"Costo Vendido";#N/A,#N/A,FALSE,"Precio";#N/A,#N/A,FALSE,"Consumo";#N/A,#N/A,FALSE,"GDV";#N/A,#N/A,FALSE,"expestru";#N/A,#N/A,FALSE,"Graficos";#N/A,#N/A,FALSE,"Resumen "}</definedName>
    <definedName name="wrn.Danilo." hidden="1">{#N/A,#N/A,TRUE,"Main Issues";#N/A,#N/A,TRUE,"Income statement ($)"}</definedName>
    <definedName name="wrn.lettera." hidden="1">{"pagina1",#N/A,FALSE,"lettera di trasmissione Brescia";"pagina2",#N/A,FALSE,"lettera di trasmissione Brescia";"pagina3",#N/A,FALSE,"lettera di trasmissione Brescia";"pagina4",#N/A,FALSE,"lettera di trasmissione Brescia";"pagina5.pietra",#N/A,FALSE,"lettera di trasmissione Brescia"}</definedName>
    <definedName name="wrn.mario" hidden="1">{"Area1",#N/A,TRUE,"Obiettivo";"Area2",#N/A,TRUE,"Dati per Direzione"}</definedName>
    <definedName name="wrn.Mario." hidden="1">{"Area1",#N/A,TRUE,"Obiettivo";"Area2",#N/A,TRUE,"Dati per Direzione"}</definedName>
    <definedName name="wrn.Modello." hidden="1">{#N/A,#N/A,TRUE,"Proposal";#N/A,#N/A,TRUE,"Assumptions";#N/A,#N/A,TRUE,"Net Income";#N/A,#N/A,TRUE,"Balsheet";#N/A,#N/A,TRUE,"Capex";#N/A,#N/A,TRUE,"Volumes";#N/A,#N/A,TRUE,"Revenues";#N/A,#N/A,TRUE,"Var.Costs";#N/A,#N/A,TRUE,"Personnel";#N/A,#N/A,TRUE,"Other costs";#N/A,#N/A,TRUE,"MKTG and G&amp;A"}</definedName>
    <definedName name="wrn.PARA._.EL._.CONSEJO." hidden="1">{"CONSEJO",#N/A,FALSE,"Dist p0";"CONSEJO",#N/A,FALSE,"Ficha CODICE"}</definedName>
    <definedName name="wrn.PARA._.LA._.CARTA." hidden="1">{"uno",#N/A,FALSE,"Dist total";"COMENTARIO",#N/A,FALSE,"Ficha CODICE"}</definedName>
    <definedName name="wrn.Report._.Cash._.Flow." hidden="1">{#N/A,#N/A,FALSE,"P&amp;L-BS-CF"}</definedName>
    <definedName name="wrn.Soluzioni." hidden="1">{#N/A,#N/A,FALSE,"P&amp;L proj";#N/A,#N/A,FALSE,"Balance sheet proj";#N/A,#N/A,FALSE,"cf proj";#N/A,#N/A,FALSE,"IRR";#N/A,#N/A,FALSE,"Wacc";#N/A,#N/A,FALSE,"DCF";#N/A,#N/A,FALSE,"APV";#N/A,#N/A,FALSE,"comparables";#N/A,#N/A,FALSE,"Valuation"}</definedName>
    <definedName name="wrn.Stampa_Completa." hidden="1">{"Preventivo_AcquaGasCalore",#N/A,FALSE,"Bilancio termico";"Preventivo_Energia",#N/A,FALSE,"Bilancio termico";"Produzioni_E_Consumi",#N/A,FALSE,"Bilancio termico";"Centrale_Mincio",#N/A,FALSE,"Bilancio termico";"Fabbisoglo_Elettrico",#N/A,FALSE,"Bilancio termico";"Bilancio_Elettrico",#N/A,FALSE,"Bilancio termico";"Impianti_Semplici",#N/A,FALSE,"Bilancio termico";"Centrale_Lamarmora",#N/A,FALSE,"Bilancio termico";"Centrale_Nord",#N/A,FALSE,"Bilancio termico";"Termoutilizzatore",#N/A,FALSE,"Bilancio termico";"Bilancio_Termico",#N/A,FALSE,"Bilancio termico"}</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8" i="173" l="1"/>
  <c r="I58" i="173"/>
  <c r="E28" i="175" l="1"/>
  <c r="N5" i="185"/>
  <c r="H4" i="185"/>
  <c r="I4" i="185"/>
  <c r="J4" i="185"/>
  <c r="L4" i="185"/>
  <c r="M4" i="185"/>
  <c r="N4" i="185"/>
  <c r="D107" i="171" l="1"/>
  <c r="G39" i="181"/>
  <c r="G38" i="181"/>
  <c r="G37" i="181"/>
  <c r="G36" i="181"/>
  <c r="G35" i="181"/>
  <c r="G34" i="181"/>
  <c r="G33" i="181"/>
  <c r="G32" i="181"/>
  <c r="G31" i="181"/>
  <c r="G30" i="181"/>
  <c r="G29" i="181"/>
  <c r="G28" i="181"/>
  <c r="G27" i="181"/>
  <c r="G26" i="181"/>
  <c r="G25" i="181"/>
  <c r="G24" i="181"/>
  <c r="F39" i="181"/>
  <c r="D71" i="185"/>
  <c r="D4" i="185"/>
  <c r="C28" i="175"/>
  <c r="E14" i="175"/>
  <c r="C14" i="175"/>
  <c r="I5" i="175"/>
  <c r="F5" i="175"/>
  <c r="E7" i="190"/>
  <c r="D7" i="190"/>
  <c r="D20" i="189" l="1"/>
  <c r="C7" i="185" l="1"/>
  <c r="G4" i="185" s="1"/>
  <c r="M5" i="185"/>
  <c r="L5" i="185"/>
  <c r="K5" i="185"/>
  <c r="J5" i="185"/>
  <c r="I5" i="185"/>
  <c r="H5" i="185"/>
  <c r="G5" i="185"/>
  <c r="F5" i="185"/>
  <c r="E5" i="185"/>
  <c r="D5" i="185"/>
  <c r="K4" i="185" l="1"/>
  <c r="E4" i="185"/>
  <c r="F4" i="185"/>
  <c r="D4" i="169" l="1"/>
  <c r="F29" i="181"/>
  <c r="D29" i="181"/>
  <c r="F38" i="181"/>
  <c r="D38" i="181"/>
  <c r="F19" i="181"/>
  <c r="D16" i="181"/>
  <c r="D14" i="181"/>
  <c r="D13" i="181"/>
  <c r="D12" i="181"/>
  <c r="D11" i="181"/>
  <c r="F10" i="181"/>
  <c r="D9" i="181"/>
  <c r="D8" i="181"/>
  <c r="D7" i="181"/>
  <c r="D39" i="181" l="1"/>
  <c r="E28" i="181" s="1"/>
  <c r="D10" i="181"/>
  <c r="F20" i="181"/>
  <c r="G13" i="181" s="1"/>
  <c r="D19" i="181"/>
  <c r="E31" i="181" l="1"/>
  <c r="E30" i="181"/>
  <c r="E33" i="181"/>
  <c r="E36" i="181"/>
  <c r="E29" i="181"/>
  <c r="E26" i="181"/>
  <c r="E37" i="181"/>
  <c r="E27" i="181"/>
  <c r="E34" i="181"/>
  <c r="E32" i="181"/>
  <c r="E35" i="181"/>
  <c r="E24" i="181"/>
  <c r="E38" i="181"/>
  <c r="E25" i="181"/>
  <c r="G12" i="181"/>
  <c r="G9" i="181"/>
  <c r="G5" i="181"/>
  <c r="F45" i="181"/>
  <c r="F43" i="181" s="1"/>
  <c r="G6" i="181"/>
  <c r="G14" i="181"/>
  <c r="G7" i="181"/>
  <c r="G11" i="181"/>
  <c r="G15" i="181"/>
  <c r="G16" i="181"/>
  <c r="G18" i="181"/>
  <c r="G8" i="181"/>
  <c r="G17" i="181"/>
  <c r="D20" i="181"/>
  <c r="E18" i="181" s="1"/>
  <c r="E39" i="181" l="1"/>
  <c r="G19" i="181"/>
  <c r="G10" i="181"/>
  <c r="E9" i="181"/>
  <c r="E6" i="181"/>
  <c r="E7" i="181"/>
  <c r="E15" i="181"/>
  <c r="E16" i="181"/>
  <c r="E13" i="181"/>
  <c r="E14" i="181"/>
  <c r="E11" i="181"/>
  <c r="E8" i="181"/>
  <c r="E17" i="181"/>
  <c r="E5" i="181"/>
  <c r="E12" i="181"/>
  <c r="E45" i="181"/>
  <c r="E43" i="181" s="1"/>
  <c r="G20" i="181" l="1"/>
  <c r="E10" i="181"/>
  <c r="E19" i="181"/>
  <c r="E20" i="181" l="1"/>
  <c r="H23" i="176" l="1"/>
  <c r="G23" i="176"/>
  <c r="I22" i="176"/>
  <c r="I21" i="176"/>
  <c r="I20" i="176"/>
  <c r="I19" i="176"/>
  <c r="H15" i="176"/>
  <c r="G15" i="176"/>
  <c r="I14" i="176"/>
  <c r="I13" i="176"/>
  <c r="I12" i="176"/>
  <c r="I11" i="176"/>
  <c r="E25" i="174"/>
  <c r="E20" i="174"/>
  <c r="E13" i="174"/>
  <c r="H7" i="176"/>
  <c r="G7" i="176"/>
  <c r="I6" i="176"/>
  <c r="I5" i="176"/>
  <c r="D7" i="176"/>
  <c r="E7" i="176"/>
  <c r="F7" i="176" s="1"/>
  <c r="F6" i="176"/>
  <c r="F5" i="176"/>
  <c r="I23" i="176" l="1"/>
  <c r="I15" i="176"/>
  <c r="I7" i="176"/>
  <c r="I73" i="173" l="1"/>
  <c r="F73" i="173"/>
  <c r="I65" i="173"/>
  <c r="I64" i="173"/>
  <c r="F65" i="173"/>
  <c r="F64" i="173"/>
  <c r="F63" i="173"/>
  <c r="H66" i="173"/>
  <c r="G66" i="173"/>
  <c r="E66" i="173"/>
  <c r="D66" i="173"/>
  <c r="I63" i="173"/>
  <c r="I51" i="173"/>
  <c r="F51" i="173"/>
  <c r="H47" i="173"/>
  <c r="G47" i="173"/>
  <c r="E47" i="173"/>
  <c r="D47" i="173"/>
  <c r="I46" i="173"/>
  <c r="F46" i="173"/>
  <c r="I45" i="173"/>
  <c r="F45" i="173"/>
  <c r="I44" i="173"/>
  <c r="F44" i="173"/>
  <c r="I43" i="173"/>
  <c r="F43" i="173"/>
  <c r="I42" i="173"/>
  <c r="F42" i="173"/>
  <c r="I41" i="173"/>
  <c r="F41" i="173"/>
  <c r="I40" i="173"/>
  <c r="F40" i="173"/>
  <c r="I39" i="173"/>
  <c r="F39" i="173"/>
  <c r="I38" i="173"/>
  <c r="F38" i="173"/>
  <c r="I37" i="173"/>
  <c r="F37" i="173"/>
  <c r="I36" i="173"/>
  <c r="F36" i="173"/>
  <c r="I35" i="173"/>
  <c r="F35" i="173"/>
  <c r="I34" i="173"/>
  <c r="F34" i="173"/>
  <c r="I33" i="173"/>
  <c r="F33" i="173"/>
  <c r="I32" i="173"/>
  <c r="F32" i="173"/>
  <c r="I31" i="173"/>
  <c r="F31" i="173"/>
  <c r="I26" i="173"/>
  <c r="I25" i="173"/>
  <c r="H27" i="173"/>
  <c r="G27" i="173"/>
  <c r="E27" i="173"/>
  <c r="D27" i="173"/>
  <c r="H21" i="173"/>
  <c r="G21" i="173"/>
  <c r="E21" i="173"/>
  <c r="D21" i="173"/>
  <c r="I20" i="173"/>
  <c r="F20" i="173"/>
  <c r="I19" i="173"/>
  <c r="F19" i="173"/>
  <c r="I18" i="173"/>
  <c r="F18" i="173"/>
  <c r="H14" i="173"/>
  <c r="G14" i="173"/>
  <c r="E14" i="173"/>
  <c r="D14" i="173"/>
  <c r="I13" i="173"/>
  <c r="F13" i="173"/>
  <c r="I12" i="173"/>
  <c r="F12" i="173"/>
  <c r="I11" i="173"/>
  <c r="F11" i="173"/>
  <c r="I6" i="173"/>
  <c r="H7" i="173" s="1"/>
  <c r="F6" i="173"/>
  <c r="D7" i="173" s="1"/>
  <c r="D28" i="176"/>
  <c r="E23" i="176"/>
  <c r="D23" i="176"/>
  <c r="F23" i="176" s="1"/>
  <c r="F22" i="176"/>
  <c r="F21" i="176"/>
  <c r="F20" i="176"/>
  <c r="F19" i="176"/>
  <c r="E15" i="176"/>
  <c r="D15" i="176"/>
  <c r="F14" i="176"/>
  <c r="F13" i="176"/>
  <c r="F12" i="176"/>
  <c r="F11" i="176"/>
  <c r="D72" i="175"/>
  <c r="D67" i="175"/>
  <c r="D55" i="175"/>
  <c r="C55" i="175"/>
  <c r="C57" i="175" s="1"/>
  <c r="D54" i="175"/>
  <c r="E54" i="175" s="1"/>
  <c r="D53" i="175"/>
  <c r="E53" i="175" s="1"/>
  <c r="D52" i="175"/>
  <c r="E52" i="175" s="1"/>
  <c r="D51" i="175"/>
  <c r="E51" i="175" s="1"/>
  <c r="D50" i="175"/>
  <c r="E50" i="175" s="1"/>
  <c r="D49" i="175"/>
  <c r="E49" i="175" s="1"/>
  <c r="D48" i="175"/>
  <c r="E48" i="175" s="1"/>
  <c r="D47" i="175"/>
  <c r="E47" i="175" s="1"/>
  <c r="D46" i="175"/>
  <c r="E46" i="175" s="1"/>
  <c r="D45" i="175"/>
  <c r="E45" i="175" s="1"/>
  <c r="D44" i="175"/>
  <c r="E44" i="175" s="1"/>
  <c r="C40" i="175"/>
  <c r="D39" i="175"/>
  <c r="E39" i="175" s="1"/>
  <c r="D38" i="175"/>
  <c r="D37" i="175"/>
  <c r="E37" i="175" s="1"/>
  <c r="D36" i="175"/>
  <c r="E36" i="175" s="1"/>
  <c r="D20" i="174"/>
  <c r="D13" i="174"/>
  <c r="D6" i="174"/>
  <c r="D25" i="174" s="1"/>
  <c r="F26" i="173"/>
  <c r="F25" i="173"/>
  <c r="E117" i="173"/>
  <c r="D117" i="173"/>
  <c r="F116" i="173"/>
  <c r="F115" i="173"/>
  <c r="F114" i="173"/>
  <c r="F113" i="173"/>
  <c r="D109" i="173"/>
  <c r="E103" i="173"/>
  <c r="D103" i="173"/>
  <c r="F102" i="173"/>
  <c r="F101" i="173"/>
  <c r="D97" i="173"/>
  <c r="F92" i="173"/>
  <c r="G92" i="173" s="1"/>
  <c r="E92" i="173"/>
  <c r="G91" i="173"/>
  <c r="D91" i="173"/>
  <c r="D56" i="175" s="1"/>
  <c r="G90" i="173"/>
  <c r="E90" i="173"/>
  <c r="G89" i="173"/>
  <c r="E89" i="173"/>
  <c r="G88" i="173"/>
  <c r="E88" i="173"/>
  <c r="G87" i="173"/>
  <c r="E87" i="173"/>
  <c r="G86" i="173"/>
  <c r="E86" i="173"/>
  <c r="G85" i="173"/>
  <c r="E85" i="173"/>
  <c r="G84" i="173"/>
  <c r="E84" i="173"/>
  <c r="G83" i="173"/>
  <c r="E83" i="173"/>
  <c r="G82" i="173"/>
  <c r="E82" i="173"/>
  <c r="G81" i="173"/>
  <c r="E81" i="173"/>
  <c r="G80" i="173"/>
  <c r="E80" i="173"/>
  <c r="G79" i="173"/>
  <c r="E79" i="173"/>
  <c r="F15" i="176" l="1"/>
  <c r="F66" i="173"/>
  <c r="I66" i="173"/>
  <c r="F47" i="173"/>
  <c r="I47" i="173"/>
  <c r="F14" i="173"/>
  <c r="I14" i="173"/>
  <c r="F27" i="173"/>
  <c r="I27" i="173"/>
  <c r="I21" i="173"/>
  <c r="F21" i="173"/>
  <c r="E7" i="173"/>
  <c r="F7" i="173" s="1"/>
  <c r="G7" i="173"/>
  <c r="I7" i="173" s="1"/>
  <c r="D40" i="175"/>
  <c r="E40" i="175" s="1"/>
  <c r="F103" i="173"/>
  <c r="F104" i="173" s="1"/>
  <c r="F117" i="173"/>
  <c r="D57" i="175"/>
  <c r="E57" i="175" s="1"/>
  <c r="E56" i="175"/>
  <c r="E55" i="175"/>
  <c r="E38" i="175"/>
  <c r="E91" i="173"/>
  <c r="E104" i="173" l="1"/>
  <c r="D104" i="173"/>
  <c r="H16" i="166" l="1"/>
  <c r="G16" i="166"/>
  <c r="H20" i="166"/>
  <c r="G20" i="166"/>
  <c r="I22" i="166"/>
  <c r="I19" i="166"/>
  <c r="I18" i="166"/>
  <c r="I17" i="166"/>
  <c r="I15" i="166"/>
  <c r="I14" i="166"/>
  <c r="I13" i="166"/>
  <c r="F22" i="166"/>
  <c r="E20" i="166"/>
  <c r="D20" i="166"/>
  <c r="F19" i="166"/>
  <c r="F18" i="166"/>
  <c r="E16" i="166"/>
  <c r="D16" i="166"/>
  <c r="F13" i="166"/>
  <c r="F17" i="166"/>
  <c r="F20" i="166" s="1"/>
  <c r="F15" i="166"/>
  <c r="F14" i="166"/>
  <c r="I54" i="171"/>
  <c r="H54" i="171"/>
  <c r="G54" i="171"/>
  <c r="F54" i="171"/>
  <c r="E54" i="171"/>
  <c r="D54" i="171"/>
  <c r="D119" i="171"/>
  <c r="D118" i="171"/>
  <c r="D113" i="171"/>
  <c r="D30" i="167"/>
  <c r="E30" i="167"/>
  <c r="G21" i="166" l="1"/>
  <c r="D21" i="166"/>
  <c r="E21" i="166"/>
  <c r="F16" i="166"/>
  <c r="F21" i="166" s="1"/>
  <c r="I20" i="166"/>
  <c r="I16" i="166"/>
  <c r="I21" i="166" s="1"/>
  <c r="H21" i="166"/>
</calcChain>
</file>

<file path=xl/sharedStrings.xml><?xml version="1.0" encoding="utf-8"?>
<sst xmlns="http://schemas.openxmlformats.org/spreadsheetml/2006/main" count="1880" uniqueCount="597">
  <si>
    <t>A2A 2025 ESG Databook</t>
  </si>
  <si>
    <t>This Excel file contains the environmental, social and governance (ESG) data of the A2A Group for the fiscal year 2025. Unless otherwise specified, the reporting scope of the data corresponds to the scope of the consolidated Sustainability Statement.
The data are organised by sustainability area and include:
(1) ESRS metrics disclosed within the Sustainability Statement, which are subject to independent limited assurance (please see Report on Operations);
(2) additional voluntary metrics.</t>
  </si>
  <si>
    <t>Index</t>
  </si>
  <si>
    <t>Environmental data</t>
  </si>
  <si>
    <t>Social data</t>
  </si>
  <si>
    <t>Governance and business data</t>
  </si>
  <si>
    <t>Energy</t>
  </si>
  <si>
    <t>HR breakdown</t>
  </si>
  <si>
    <t>Suppliers</t>
  </si>
  <si>
    <t>Emissions</t>
  </si>
  <si>
    <t>Hiring</t>
  </si>
  <si>
    <t>Contributions and spendings</t>
  </si>
  <si>
    <t>Water</t>
  </si>
  <si>
    <t>Turnover</t>
  </si>
  <si>
    <t>Environmental fines</t>
  </si>
  <si>
    <t>Biodiversity</t>
  </si>
  <si>
    <t>Training</t>
  </si>
  <si>
    <t>Certifications and audits</t>
  </si>
  <si>
    <t>Circular Economy</t>
  </si>
  <si>
    <t>Remuneration</t>
  </si>
  <si>
    <t>BU Generation &amp; Trading</t>
  </si>
  <si>
    <t>Health and Safety</t>
  </si>
  <si>
    <t>BU Circular Economy</t>
  </si>
  <si>
    <t>BU Smart Infrastructures</t>
  </si>
  <si>
    <t>BU Market</t>
  </si>
  <si>
    <t>ENVIRONMENTAL DATA - Energy</t>
  </si>
  <si>
    <t>Energy consumption and energy mix</t>
  </si>
  <si>
    <t xml:space="preserve"> u.m. </t>
  </si>
  <si>
    <t>ESRS metrics</t>
  </si>
  <si>
    <t>Total energy consumption from fossil sources</t>
  </si>
  <si>
    <t xml:space="preserve">MWh </t>
  </si>
  <si>
    <t>Of which fuel consumption from coal and coal products</t>
  </si>
  <si>
    <t>Of which fuel consumption from crude oil and petroleum products</t>
  </si>
  <si>
    <t>Of which fuel consumption from natural gas</t>
  </si>
  <si>
    <t>Of which fuel consumption from other fossil sources</t>
  </si>
  <si>
    <t>Of which Consumption of purchased or acquired electricity, heat, steam, and cooling from fossil sourcesi</t>
  </si>
  <si>
    <t>Total energy consumption from nuclear sources</t>
  </si>
  <si>
    <t>Total energy consumption from renewable sources</t>
  </si>
  <si>
    <t>Of which consumption of fuels from renewable sources</t>
  </si>
  <si>
    <t>Of which Consumption of purchased or acquired electricity, heat, steam, and cooling from renewable sources</t>
  </si>
  <si>
    <t>Of which consumption of self-generated non-fuel renewable energy</t>
  </si>
  <si>
    <t>Total energy consumption related to own operations</t>
  </si>
  <si>
    <t>Percentage of fossil sources in total energy consumption</t>
  </si>
  <si>
    <t>%</t>
  </si>
  <si>
    <t>Percentage of energy consumption from nuclear sources* in total energy consumption</t>
  </si>
  <si>
    <t>Percentage of renewable sources in total energy consumption</t>
  </si>
  <si>
    <t>*For the percentage relating to the consumption of energy from nuclear sources, the percentage deriving from the tabular data relating to the energy mix of the national electricity grid was considered and refers exclusively to the energy import from abroad where this technology is used to produce electricity. The MWh were calculated by multiplying this percentage  with the electricity purchased by the Group not covered by Guarantee of Origin certificates.</t>
  </si>
  <si>
    <t>Energy production</t>
  </si>
  <si>
    <t xml:space="preserve">Non-renewable energy production   </t>
  </si>
  <si>
    <t>MWh</t>
  </si>
  <si>
    <t>Renewable energy production</t>
  </si>
  <si>
    <t xml:space="preserve">Energy intensity in high climate impact sectors </t>
  </si>
  <si>
    <t xml:space="preserve">Total energy consumption from activities in high climate impact sectors </t>
  </si>
  <si>
    <t>Net revenues from activities in high climate impact sectors used to calculate energy intensity</t>
  </si>
  <si>
    <t>millions 
of euro</t>
  </si>
  <si>
    <t xml:space="preserve">Energy intensity associated with activities in high climate impact sectors </t>
  </si>
  <si>
    <t>MWh/
millions 
of euro</t>
  </si>
  <si>
    <t>ENVIRONMENTAL DATA - Emissions</t>
  </si>
  <si>
    <t>GHG emissions</t>
  </si>
  <si>
    <t>Gross Scope 1 GHG emissions</t>
  </si>
  <si>
    <r>
      <t>tCO</t>
    </r>
    <r>
      <rPr>
        <vertAlign val="subscript"/>
        <sz val="10"/>
        <color theme="1"/>
        <rFont val="Calibri Light"/>
        <family val="2"/>
      </rPr>
      <t>2</t>
    </r>
    <r>
      <rPr>
        <sz val="10"/>
        <color theme="1"/>
        <rFont val="Calibri Light"/>
        <family val="2"/>
      </rPr>
      <t xml:space="preserve"> eq</t>
    </r>
  </si>
  <si>
    <t>Gross Scope 2 location-based GHG emissions</t>
  </si>
  <si>
    <t>Gross Scope 2 market-based GHG emissions</t>
  </si>
  <si>
    <t>Gross Scope 3 GHG emissions</t>
  </si>
  <si>
    <t>Total location-based GHG emissions</t>
  </si>
  <si>
    <t>Total market-based GHG emissions</t>
  </si>
  <si>
    <t>Emission intensity</t>
  </si>
  <si>
    <t>Net revenue used to calculate GHG intensity</t>
  </si>
  <si>
    <t>millions of euro</t>
  </si>
  <si>
    <t>Intensity of location-based GHG emissions</t>
  </si>
  <si>
    <t>tCO2 eq / millions of euro</t>
  </si>
  <si>
    <t>Intensity of market-based GHG emissions</t>
  </si>
  <si>
    <t>Scope 1 &amp; 2 GHG emissions intensity</t>
  </si>
  <si>
    <t>gCO2 eq / kWh</t>
  </si>
  <si>
    <t xml:space="preserve">Scope 1 GHG emissions </t>
  </si>
  <si>
    <t>Gross GHG emissions from emission trading schemes (ETS)</t>
  </si>
  <si>
    <t>Percentage of gross GHG emissions in Scope 1 from emissions trading schemes</t>
  </si>
  <si>
    <t xml:space="preserve">Biogenic emissions </t>
  </si>
  <si>
    <t>Biogenic CO2 emissions from combustion or biodegradation of biomass separately from Scope 1 GHG emissions</t>
  </si>
  <si>
    <t>Scope 2 GHG emission</t>
  </si>
  <si>
    <t>Gross Scope 2 GHG emissions related to distribution losses</t>
  </si>
  <si>
    <t>Scope 3 GHG emissions</t>
  </si>
  <si>
    <t>Category 1 Goods and services purchased*</t>
  </si>
  <si>
    <t>Category 1: Gas purchased for sale*</t>
  </si>
  <si>
    <t>Category 1: Chemical products and other materials</t>
  </si>
  <si>
    <t>Category 1: Purchases by commodity group</t>
  </si>
  <si>
    <t>N/A</t>
  </si>
  <si>
    <t>Category 2 Capital goods</t>
  </si>
  <si>
    <t>Category 3 Fuel and energy-related activities (not included in Scope 1 or 2)</t>
  </si>
  <si>
    <t>Category 4 Upstream transport and distribution</t>
  </si>
  <si>
    <t>Category 5 Waste generated by the Group and managed in third-party facilities</t>
  </si>
  <si>
    <t>Category 6 Business Trips</t>
  </si>
  <si>
    <t>Category 7 Home-work commute of employees</t>
  </si>
  <si>
    <t>Category 8 Leased assets (upstream)</t>
  </si>
  <si>
    <t>Category 11 End use of products sold*</t>
  </si>
  <si>
    <t>Category 15 CapEx</t>
  </si>
  <si>
    <t>Gross Scope 3 GHG emissions*</t>
  </si>
  <si>
    <t>*It should be noted that the 2024 Scope 3 emissions figure has been restated following updates to the activity data.</t>
  </si>
  <si>
    <t>Total emissions broken down by Business Unit 2025</t>
  </si>
  <si>
    <t>Scope 1</t>
  </si>
  <si>
    <t>Scope 2 location-based</t>
  </si>
  <si>
    <t>Scope 2 market-based</t>
  </si>
  <si>
    <t>Scope 3</t>
  </si>
  <si>
    <t>Total emissions location-based</t>
  </si>
  <si>
    <t>Total emissions market-based</t>
  </si>
  <si>
    <t>BU Generation and Trading</t>
  </si>
  <si>
    <t>Corporate</t>
  </si>
  <si>
    <t>Acinque</t>
  </si>
  <si>
    <t>Total</t>
  </si>
  <si>
    <r>
      <t>tCO</t>
    </r>
    <r>
      <rPr>
        <b/>
        <vertAlign val="subscript"/>
        <sz val="10"/>
        <color theme="1"/>
        <rFont val="Calibri Light"/>
        <family val="2"/>
      </rPr>
      <t>2</t>
    </r>
    <r>
      <rPr>
        <b/>
        <sz val="10"/>
        <color theme="1"/>
        <rFont val="Calibri Light"/>
        <family val="2"/>
      </rPr>
      <t xml:space="preserve"> eq</t>
    </r>
  </si>
  <si>
    <t xml:space="preserve"> Total emissions broken down along the value chain 2025</t>
  </si>
  <si>
    <t>Upstream</t>
  </si>
  <si>
    <t>Own operations</t>
  </si>
  <si>
    <t>Downstream</t>
  </si>
  <si>
    <t>Verified and cancelled carbon credits</t>
  </si>
  <si>
    <t>Quantity</t>
  </si>
  <si>
    <t>Type</t>
  </si>
  <si>
    <t>Standard</t>
  </si>
  <si>
    <t>Corresponding adjustment</t>
  </si>
  <si>
    <t>Mai Ndombe REDD+ project</t>
  </si>
  <si>
    <t>Removal Biological well</t>
  </si>
  <si>
    <t>Verified Carbon Standard</t>
  </si>
  <si>
    <t>No</t>
  </si>
  <si>
    <t>Internal carbon pricing</t>
  </si>
  <si>
    <r>
      <t>€/tCO</t>
    </r>
    <r>
      <rPr>
        <vertAlign val="subscript"/>
        <sz val="10"/>
        <color theme="1"/>
        <rFont val="Calibri Light"/>
        <family val="2"/>
      </rPr>
      <t>2</t>
    </r>
    <r>
      <rPr>
        <sz val="10"/>
        <color theme="1"/>
        <rFont val="Calibri Light"/>
        <family val="2"/>
      </rPr>
      <t xml:space="preserve"> eq</t>
    </r>
  </si>
  <si>
    <t>Air pollutants*</t>
  </si>
  <si>
    <t>Chlorine and inorganic compounds (expressed as HCl)</t>
  </si>
  <si>
    <t>kg</t>
  </si>
  <si>
    <t>Nickel (Ni) and compounds</t>
  </si>
  <si>
    <t>Carbon monoxide (CO)</t>
  </si>
  <si>
    <t>Nitrogen oxides (NOx/NOz)*</t>
  </si>
  <si>
    <t>* In accordance with ESRS E2‑4 methodology, only emission values exceeding the thresholds set by Regulation (EC) No 166/2006 are aggregated at Group level for the purpose of determining the indicators reported in this figure.</t>
  </si>
  <si>
    <t>Water pollutants</t>
  </si>
  <si>
    <t>Total nitrogen</t>
  </si>
  <si>
    <t>Total organic carbon (TOC) (as total C or COD\/3)</t>
  </si>
  <si>
    <t>Chlorides</t>
  </si>
  <si>
    <t>Total phosphorus</t>
  </si>
  <si>
    <t>Copper (Cu) and compounds</t>
  </si>
  <si>
    <t>Zinc (Zn) and compounds</t>
  </si>
  <si>
    <t>Water pollutants in areas at water risk</t>
  </si>
  <si>
    <t>Total emissions of pollutants to water in water risk areas</t>
  </si>
  <si>
    <t>Total pollutant emissions to water occurring in areas of high water stress</t>
  </si>
  <si>
    <t>Total water pollutants</t>
  </si>
  <si>
    <t>Percentage of total pollutant emissions to water in areas at water risk</t>
  </si>
  <si>
    <t>Percentage of total pollutant emissions to water in areas of high water stress</t>
  </si>
  <si>
    <t>Other emissions</t>
  </si>
  <si>
    <t>Voluntary metrics</t>
  </si>
  <si>
    <t xml:space="preserve">Direct NOx emissions </t>
  </si>
  <si>
    <t>metric tons</t>
  </si>
  <si>
    <t>Data coverage (as % of total operation)</t>
  </si>
  <si>
    <t>Direct SOx emissions*</t>
  </si>
  <si>
    <t>Dust emissions*</t>
  </si>
  <si>
    <t>Direct SF6 emissions*</t>
  </si>
  <si>
    <t>ODS emissions*</t>
  </si>
  <si>
    <t>VOC emissions*</t>
  </si>
  <si>
    <t>*this KPI does not include dust emissions (PM10) of owned and/or managed fleet.</t>
  </si>
  <si>
    <t>Other emission intensity</t>
  </si>
  <si>
    <t>NOx emission intensity</t>
  </si>
  <si>
    <t>kg/GWh</t>
  </si>
  <si>
    <t xml:space="preserve">SOx emission intensity </t>
  </si>
  <si>
    <t xml:space="preserve">PM emission intensity </t>
  </si>
  <si>
    <t>ENVIRONMENTAL DATA - Water</t>
  </si>
  <si>
    <t>Water consumption</t>
  </si>
  <si>
    <t>Total water withdrawals**</t>
  </si>
  <si>
    <t>m3</t>
  </si>
  <si>
    <t>-*</t>
  </si>
  <si>
    <t>Total water discharges***</t>
  </si>
  <si>
    <t>Total water consumption</t>
  </si>
  <si>
    <t>Total water consumption in areas at water risk, including areas of high-water stress****</t>
  </si>
  <si>
    <t>Total recycled and reused water</t>
  </si>
  <si>
    <t>Total volume of stored water</t>
  </si>
  <si>
    <t>Volume changes</t>
  </si>
  <si>
    <t>*The figure was not reported in the 2024 reporting year.</t>
  </si>
  <si>
    <t>**  The “Total water withdrawals” indicator includes all the water entering the Group’s perimeter, i.e. that reported in the “Total water consumption” indicator together with the water withdrawn for hydroelectric production and for cooling the plants, which is entirely returned to the environment</t>
  </si>
  <si>
    <t>***  The “Total water discharges” indicator includes all the water leaving the plant, both wastewater and water used for hydroelectric production and for cooling the plants, which is entirely returned to the environment. Water leaving urban wastewater treatment plants and water treated as part of remediation processes are also considered; these types of discharges, together with meteorological inputs, determine the main reason why the total volume of water discharged is greater than the total volume of withdrawals.</t>
  </si>
  <si>
    <t>****Following methodological refinements that expanded the reporting scope for 2025, for greater comparability, the 2024 figure  has been restated to also consider the new plants introduced by the update.</t>
  </si>
  <si>
    <t>Water intensity</t>
  </si>
  <si>
    <t>Net revenues</t>
  </si>
  <si>
    <t>m3/millions of euro</t>
  </si>
  <si>
    <t>Other metrics related to water consumption</t>
  </si>
  <si>
    <t xml:space="preserve"> Water withdrawal (excluding saltwater)* </t>
  </si>
  <si>
    <t>Mm3</t>
  </si>
  <si>
    <t xml:space="preserve">Water discharge (excluding saltwater)* </t>
  </si>
  <si>
    <t>Number of production plants in the last financial year in water-stressed area (e.g. &lt;1700 m3/(person*year))</t>
  </si>
  <si>
    <t>n.</t>
  </si>
  <si>
    <t>Total number of production plants in the last financial year</t>
  </si>
  <si>
    <t xml:space="preserve">n. </t>
  </si>
  <si>
    <t>Percentage of production plants in the last financial year in water-stressed areas</t>
  </si>
  <si>
    <t>Percentage of water withdrawals from alternative sources (seawater, brackish water, rainwater, gray water)</t>
  </si>
  <si>
    <t>*It should be noted that a portion of the withdrawn water is treated in purification plants and subsequently reused in operational processes</t>
  </si>
  <si>
    <t>ENVIRONMENTAL DATA - Biodiversity</t>
  </si>
  <si>
    <t>Sites in biodiversity-sensitive areas</t>
  </si>
  <si>
    <t>u.m.</t>
  </si>
  <si>
    <t>Number of sites</t>
  </si>
  <si>
    <t>Site area</t>
  </si>
  <si>
    <t>ha</t>
  </si>
  <si>
    <t>a) Overall
What is the total number and the total area of the company's operational sites?</t>
  </si>
  <si>
    <t>n. of operational sites</t>
  </si>
  <si>
    <t>areas of operation sites</t>
  </si>
  <si>
    <t>b) Assessment
Has the company conducted biodiversity impact assessments for its own operational sites?</t>
  </si>
  <si>
    <t>c) Exposure
Of the sites assessed, how many sites have a significant biodiversity impact, or are in proximity to critical biodiversity, and what is the total area of these sites?</t>
  </si>
  <si>
    <t>d) Management plans
Of those sites that have a significant biodiversity impact, or are in proximity to critical biodiversity, how many sites have a biodiversity management plan, and what is the total area of these sites?</t>
  </si>
  <si>
    <t>ENVIRONMENTAL DATA - Circular Economy</t>
  </si>
  <si>
    <t>Resource inflows</t>
  </si>
  <si>
    <t>Overall total weight of materials used</t>
  </si>
  <si>
    <t>ton</t>
  </si>
  <si>
    <t>Overall total weight of products and technical materials used during the reporting period</t>
  </si>
  <si>
    <t>Overall total weight of biological materials (and biofuels used for non energy purposes)</t>
  </si>
  <si>
    <t>The percentage of biological materials (and biofuels used for non-energy purposes) used to manufacture the undertaking’s products and services that is sustainably sourced</t>
  </si>
  <si>
    <t>Total weight of reused or recycled secondary components and intermediate secondary products and materials</t>
  </si>
  <si>
    <t>Percentage of reused or recycled secondary components and intermediate secondary products and materials</t>
  </si>
  <si>
    <t>Waste generated</t>
  </si>
  <si>
    <t>Hazardous</t>
  </si>
  <si>
    <t>Non-hazardous</t>
  </si>
  <si>
    <t xml:space="preserve">Waste diverted from disposal through preparation for re-use </t>
  </si>
  <si>
    <t>t</t>
  </si>
  <si>
    <t>Waste diverted from disposal through recycling</t>
  </si>
  <si>
    <t>Waste diverted from disposal through other recovery operations</t>
  </si>
  <si>
    <t>Amount of waste not for disposal</t>
  </si>
  <si>
    <t>Waste for disposal through incineration</t>
  </si>
  <si>
    <t xml:space="preserve">Waste for disposal through landfill </t>
  </si>
  <si>
    <t>Waste for disposal through other disposal operations</t>
  </si>
  <si>
    <t xml:space="preserve">Total direct waste for disposal </t>
  </si>
  <si>
    <t>Total waste generated</t>
  </si>
  <si>
    <t xml:space="preserve">Non-recycled waste </t>
  </si>
  <si>
    <t>Percentage of non-recycled waste</t>
  </si>
  <si>
    <t>Hazardous waste</t>
  </si>
  <si>
    <t>Total hazardous waste</t>
  </si>
  <si>
    <t>Of which radioactive waste</t>
  </si>
  <si>
    <t>Ash &amp; Gypsum Waste</t>
  </si>
  <si>
    <t>Total ash and gypsum waste recycled/reused)</t>
  </si>
  <si>
    <t>Total ash and gypsum waste disposed</t>
  </si>
  <si>
    <t>SOCIAL DATA - HR breakdown</t>
  </si>
  <si>
    <t>Employees by gender</t>
  </si>
  <si>
    <t>Woman</t>
  </si>
  <si>
    <t>Men</t>
  </si>
  <si>
    <t>Total employees in junior management positions</t>
  </si>
  <si>
    <t>Share of employees by gender</t>
  </si>
  <si>
    <t>Employees by gender and country</t>
  </si>
  <si>
    <t>Italy</t>
  </si>
  <si>
    <t>n</t>
  </si>
  <si>
    <t>Belgium</t>
  </si>
  <si>
    <t>England</t>
  </si>
  <si>
    <t>Employees by gender and contract</t>
  </si>
  <si>
    <t>Permanent employees</t>
  </si>
  <si>
    <t>Fixed-term employees</t>
  </si>
  <si>
    <t>Non-guardanteed hours employees</t>
  </si>
  <si>
    <t>Employees by working time and gender</t>
  </si>
  <si>
    <t>Part-time</t>
  </si>
  <si>
    <t>Full time</t>
  </si>
  <si>
    <t>Employees by region</t>
  </si>
  <si>
    <t>Abruzzo</t>
  </si>
  <si>
    <t>Calabria</t>
  </si>
  <si>
    <t>Campania</t>
  </si>
  <si>
    <t>Emilia-Romagna</t>
  </si>
  <si>
    <t>Friuli-Venezia Giulia</t>
  </si>
  <si>
    <t>Lazio</t>
  </si>
  <si>
    <t>Liguria</t>
  </si>
  <si>
    <t>Lombardy</t>
  </si>
  <si>
    <t>Piedmont</t>
  </si>
  <si>
    <t>Puglia</t>
  </si>
  <si>
    <t>Sardinia</t>
  </si>
  <si>
    <t>Sicily</t>
  </si>
  <si>
    <t>Trentino-Alto Adige</t>
  </si>
  <si>
    <t>Valle d’Aosta</t>
  </si>
  <si>
    <t>Veneto</t>
  </si>
  <si>
    <t xml:space="preserve">Abroad </t>
  </si>
  <si>
    <t>Non-employee workers</t>
  </si>
  <si>
    <t>Collective bargaining coverage</t>
  </si>
  <si>
    <t>Employees covered by collective bargaining</t>
  </si>
  <si>
    <t xml:space="preserve"> Employees at top management level by gender</t>
  </si>
  <si>
    <t>Number of employees at top management level</t>
  </si>
  <si>
    <t>Share of employees at top management level by gender</t>
  </si>
  <si>
    <t xml:space="preserve"> Employees by age group</t>
  </si>
  <si>
    <t>Number of employees under 30</t>
  </si>
  <si>
    <t>Number of employees aged 30-50</t>
  </si>
  <si>
    <t xml:space="preserve">Number of employees over 50 </t>
  </si>
  <si>
    <t xml:space="preserve">Total number of employees </t>
  </si>
  <si>
    <t xml:space="preserve">Percentage of employees under 30 </t>
  </si>
  <si>
    <t>Percentage of employees aged between 30 and 50</t>
  </si>
  <si>
    <t xml:space="preserve">Percentage of employees over 50 </t>
  </si>
  <si>
    <t xml:space="preserve"> Employees with disabilities</t>
  </si>
  <si>
    <t>Total employees</t>
  </si>
  <si>
    <t>Share of employees with disabilities</t>
  </si>
  <si>
    <t>Employees by nationality</t>
  </si>
  <si>
    <t>Employees</t>
  </si>
  <si>
    <t>Employees in managerial position</t>
  </si>
  <si>
    <t>Romanian</t>
  </si>
  <si>
    <t>Maroccan</t>
  </si>
  <si>
    <t>Albanian</t>
  </si>
  <si>
    <t>Peruvian</t>
  </si>
  <si>
    <t>Senegalese</t>
  </si>
  <si>
    <t>Egyptian</t>
  </si>
  <si>
    <t>Ukraine</t>
  </si>
  <si>
    <t>Ecuadorian</t>
  </si>
  <si>
    <t>Tunisian</t>
  </si>
  <si>
    <t>Polish</t>
  </si>
  <si>
    <t>Other nationalities</t>
  </si>
  <si>
    <t>Total non-italian nationalities</t>
  </si>
  <si>
    <t>Italian</t>
  </si>
  <si>
    <t>Share of women in junior management positions</t>
  </si>
  <si>
    <t>Women in junior management positions</t>
  </si>
  <si>
    <t>Share of woman in management positions in revenue-generating functions</t>
  </si>
  <si>
    <t>Women</t>
  </si>
  <si>
    <t>ENERGY MANAGEMENT</t>
  </si>
  <si>
    <t>SALES &amp; CUSTOMER MANAGEMENT</t>
  </si>
  <si>
    <t>Share of employees in management positions in revenue-generating functions</t>
  </si>
  <si>
    <t>Share of women in STEM-related positions</t>
  </si>
  <si>
    <t>Women in STEM-related positions</t>
  </si>
  <si>
    <t>Total employees in STEM-related positions</t>
  </si>
  <si>
    <t>Employees by employment contract and gender</t>
  </si>
  <si>
    <t>Executive</t>
  </si>
  <si>
    <t>Manager</t>
  </si>
  <si>
    <t>White collar</t>
  </si>
  <si>
    <t>Blue collar</t>
  </si>
  <si>
    <t>SOCIAL DATA - Hiring</t>
  </si>
  <si>
    <t>Hiring* by gender</t>
  </si>
  <si>
    <t>Hiring* by contract</t>
  </si>
  <si>
    <t xml:space="preserve">Totale </t>
  </si>
  <si>
    <t>Hiring* by age group</t>
  </si>
  <si>
    <t>Baby boomer</t>
  </si>
  <si>
    <t>Generazione x</t>
  </si>
  <si>
    <t>Millennials</t>
  </si>
  <si>
    <t>Gen z</t>
  </si>
  <si>
    <t>Totale</t>
  </si>
  <si>
    <t>*The reported hiring figures exclude any increase in employee headcount resulting from acquisitions.</t>
  </si>
  <si>
    <t>Hiring costs</t>
  </si>
  <si>
    <t>€</t>
  </si>
  <si>
    <t>Average hiring costs</t>
  </si>
  <si>
    <t>€ / employees</t>
  </si>
  <si>
    <t>Open positions filled by internal candidates</t>
  </si>
  <si>
    <t>% open positions filled by internal candidates</t>
  </si>
  <si>
    <t>SOCIAL DATA - Turnover</t>
  </si>
  <si>
    <t>Turnover by gender</t>
  </si>
  <si>
    <t>N. of terminations</t>
  </si>
  <si>
    <t>Turnover rate</t>
  </si>
  <si>
    <t>Turnover by contract</t>
  </si>
  <si>
    <t>Turnover by age group</t>
  </si>
  <si>
    <t>Baby boomer (&gt;58 years)</t>
  </si>
  <si>
    <t>Gen X (44-58 years)</t>
  </si>
  <si>
    <t>Millennials (29-43 years)</t>
  </si>
  <si>
    <t>Gen Z (&lt;29 years)</t>
  </si>
  <si>
    <t>Voluntary turnover</t>
  </si>
  <si>
    <t>Terminations</t>
  </si>
  <si>
    <t>Voluntary turnover rate</t>
  </si>
  <si>
    <t>Employee tenure</t>
  </si>
  <si>
    <t>Average women employee tenure</t>
  </si>
  <si>
    <t>Average men employee tenure</t>
  </si>
  <si>
    <t>Average employee tenure</t>
  </si>
  <si>
    <t>SOCIAL DATA - Training</t>
  </si>
  <si>
    <t>Skills development</t>
  </si>
  <si>
    <t>Employees that participated in regular performance and career development reviews</t>
  </si>
  <si>
    <t>Percentage of employees that 
participated in regular performance and 
career development reviews</t>
  </si>
  <si>
    <t xml:space="preserve"> Employees that participated in regular performance and career development reviews</t>
  </si>
  <si>
    <t>Number</t>
  </si>
  <si>
    <t>Average number of training hours by gender</t>
  </si>
  <si>
    <t>Total of training hours offered and 
completed</t>
  </si>
  <si>
    <t>h/per capita</t>
  </si>
  <si>
    <t>Average number of hours of training by 
employee</t>
  </si>
  <si>
    <t>Training hours by category</t>
  </si>
  <si>
    <t>hours</t>
  </si>
  <si>
    <t>Training hours include all types of employees.</t>
  </si>
  <si>
    <t>Age group</t>
  </si>
  <si>
    <t>Hours of training</t>
  </si>
  <si>
    <t>Hours of training per employee</t>
  </si>
  <si>
    <t>Nationality</t>
  </si>
  <si>
    <t>Type of training</t>
  </si>
  <si>
    <t>Operational training</t>
  </si>
  <si>
    <t>h</t>
  </si>
  <si>
    <t>Corporate and awareness campaigns</t>
  </si>
  <si>
    <t>Compliance</t>
  </si>
  <si>
    <t>Role-specific training</t>
  </si>
  <si>
    <t>HSEQ</t>
  </si>
  <si>
    <t>Managerial</t>
  </si>
  <si>
    <t>Sustainability</t>
  </si>
  <si>
    <t>TOTALE</t>
  </si>
  <si>
    <t>Training costs per employee</t>
  </si>
  <si>
    <t>Total training costs</t>
  </si>
  <si>
    <t>€/n</t>
  </si>
  <si>
    <t>SOCIAL DATA - Remuneration</t>
  </si>
  <si>
    <t>Gender pay gap</t>
  </si>
  <si>
    <t>Average gross hourly remuneration of female employees</t>
  </si>
  <si>
    <t>Average gross hourly remuneration of male employees</t>
  </si>
  <si>
    <t>Gender pay gap*</t>
  </si>
  <si>
    <t>-</t>
  </si>
  <si>
    <t>*The following are considered: 
a) fixed remuneration over 12 months considering full-time working hours (including the General Manager) 
b) number of average annual working hours by qualification 
c) the gross annual remuneration on an hourly basis is equal to the ratio between a and b.</t>
  </si>
  <si>
    <t xml:space="preserve"> Total annual remuneration ratio</t>
  </si>
  <si>
    <t>Total annual remuneration of the person with the highest salary</t>
  </si>
  <si>
    <t>Median annual total remuneration (excluding the person with the highest salary)</t>
  </si>
  <si>
    <t>Ratio of annual total remuneration of the person with the highest salary to the median annual total remuneration**</t>
  </si>
  <si>
    <t>*For the calculation of the indicators, the assumptions and terminations during the year (2025) and personnel with foreign and apprenticeship contracts were not taken into account. For the perimeter thus defined, the value of the social security taxable amount was taken into account.</t>
  </si>
  <si>
    <t>**The following are considered: 
a) the taxable social security income of the Chief Executive Officer/General Manager 
b) the median social security taxable income for the remaining population over 12 months considering full-time working hours  
c) the pay ratio is equal to the ratio between a and b.</t>
  </si>
  <si>
    <t>Average gross hourly wage by job category and gender (ordinary basic wage)*</t>
  </si>
  <si>
    <t>Gender pay-gap (%)</t>
  </si>
  <si>
    <t>Managers</t>
  </si>
  <si>
    <t>White-collars</t>
  </si>
  <si>
    <t>Blue-collars</t>
  </si>
  <si>
    <t>*The following are considered: 
a) fixed remuneration over 12 months considering full-time working hours (including the GM) 
b) number of average annual working hours by qualification 
c) gross annual remuneration on an hourly basis is: a/b by role 
For the calculation of the KPIs, the assumptions and terminations during the year (2025) and personnel with foreign and apprenticeship contracts were not taken into account.</t>
  </si>
  <si>
    <t>Remuneration by contract</t>
  </si>
  <si>
    <t>Average remuneration women</t>
  </si>
  <si>
    <t>Average remuneration men</t>
  </si>
  <si>
    <t>Executive level (base salary)</t>
  </si>
  <si>
    <t>Executive level (base salary + other cash incentives)</t>
  </si>
  <si>
    <t>Management level (base salary)</t>
  </si>
  <si>
    <t>Management level (base salary + other cash incentives)</t>
  </si>
  <si>
    <t>Non-management level (base salary only)</t>
  </si>
  <si>
    <t>SOCIAL DATA - Health and Safety</t>
  </si>
  <si>
    <t>Fatalities as a result of work-related injuries and work-related ill health</t>
  </si>
  <si>
    <t>Own workforce - Employees</t>
  </si>
  <si>
    <t>Own workforce - Non-employees</t>
  </si>
  <si>
    <t>Workers in the value chain</t>
  </si>
  <si>
    <t>Work-related injuries</t>
  </si>
  <si>
    <t>Number of recordable work-related injuries</t>
  </si>
  <si>
    <t>Total number of hours worked</t>
  </si>
  <si>
    <t>Rate of recordable work-related injuries</t>
  </si>
  <si>
    <t>Number of days lost to work-related injuries and fatalities</t>
  </si>
  <si>
    <t>Work-related disease</t>
  </si>
  <si>
    <t>Work-related disease complaints</t>
  </si>
  <si>
    <t>Number of recordable cases of work-related ill health detected among  the former workforce</t>
  </si>
  <si>
    <t>Other KPIs</t>
  </si>
  <si>
    <t>Work-related injuries - workers in the value chain*</t>
  </si>
  <si>
    <t>Rate of recordable work-related injuries employees (per 200.000 hours worked)</t>
  </si>
  <si>
    <t>* this KPI does not include work-related injuries of workers in the value chain of Acinque Group</t>
  </si>
  <si>
    <t xml:space="preserve">BUSINESS DATA - Fines </t>
  </si>
  <si>
    <t>Number of environmental fines and sanctions incurred*</t>
  </si>
  <si>
    <t>Total amount of environmental fines and sanctions</t>
  </si>
  <si>
    <t>euro</t>
  </si>
  <si>
    <t>* Penalties are considered significant if they exceed USD 10,000</t>
  </si>
  <si>
    <t>BUSINESS DATA - Suppliers</t>
  </si>
  <si>
    <t>The data in the following table refer to Tier 1 suppliers</t>
  </si>
  <si>
    <t>KPI for supplier assessment and development</t>
  </si>
  <si>
    <t>Total number of unique suppliers</t>
  </si>
  <si>
    <t>Number of unique significant suppliers</t>
  </si>
  <si>
    <t>Number of unique significant suppliers supported with development measures</t>
  </si>
  <si>
    <t>Number of unique significant suppliers assessed via desk assessments/on-site assessments</t>
  </si>
  <si>
    <t xml:space="preserve">% of unique significant suppliers assessed </t>
  </si>
  <si>
    <t xml:space="preserve">Number of unique significant suppliers assessed with substantial actual/potential negative impacts </t>
  </si>
  <si>
    <t>Number of unique significant suppliers with substantial actual/potential negative impacts with agreed corrective action/improvement plan</t>
  </si>
  <si>
    <t xml:space="preserve">% of suppliers with substantial actual/potential negative impacts with agreed corrective action/improvement plan </t>
  </si>
  <si>
    <t>Number of unique significant suppliers with substantial actual/potential negative impacts that were terminated</t>
  </si>
  <si>
    <t>% di fornitori per cui è stato effettuato un audit on site relativo alle performance ambientali</t>
  </si>
  <si>
    <t>% di fornitori per cui è stato effettuato un audit on site relativo alle performance sociali</t>
  </si>
  <si>
    <t>BUSINESS DATA - Contributions and spending</t>
  </si>
  <si>
    <t>Contributions to political parties and trade associations</t>
  </si>
  <si>
    <t>Politicians and political parties</t>
  </si>
  <si>
    <t>Trade associations</t>
  </si>
  <si>
    <t>Other Associations/Organisations (promotion and dissemination of sustainability. Research and sector/thematic studies)</t>
  </si>
  <si>
    <t>Main expenditures</t>
  </si>
  <si>
    <t>ARERA</t>
  </si>
  <si>
    <t>EGA</t>
  </si>
  <si>
    <t>Utilitalia</t>
  </si>
  <si>
    <t>Confindustrie</t>
  </si>
  <si>
    <t>Elettricità Futura</t>
  </si>
  <si>
    <t>BUSINESS DATA - Audits and Certifications</t>
  </si>
  <si>
    <t>Data as of 31/12/2025</t>
  </si>
  <si>
    <t>Coverage in terms of employees:</t>
  </si>
  <si>
    <t>Coverage in terms of companies:</t>
  </si>
  <si>
    <t>Company</t>
  </si>
  <si>
    <t>ISO 9001</t>
  </si>
  <si>
    <t>ISO 14001</t>
  </si>
  <si>
    <t>ISO 45001</t>
  </si>
  <si>
    <t>ISO 50001</t>
  </si>
  <si>
    <t>SA8000</t>
  </si>
  <si>
    <t>Unipdr 125</t>
  </si>
  <si>
    <t>EMAS</t>
  </si>
  <si>
    <t>ETS</t>
  </si>
  <si>
    <t>ISO 22301</t>
  </si>
  <si>
    <t>ISO 27001</t>
  </si>
  <si>
    <t>ISO 55001</t>
  </si>
  <si>
    <t xml:space="preserve">A2A </t>
  </si>
  <si>
    <t>a</t>
  </si>
  <si>
    <t>r</t>
  </si>
  <si>
    <t>A2A AIRPORT ENERGY</t>
  </si>
  <si>
    <t xml:space="preserve">A2A AMBIENTE </t>
  </si>
  <si>
    <t>A2A CALORE&amp;SERVIZI</t>
  </si>
  <si>
    <t>A2A CICLO IDRICO</t>
  </si>
  <si>
    <t>A2A E-MOBILITY</t>
  </si>
  <si>
    <t xml:space="preserve">A2A ENERGIA </t>
  </si>
  <si>
    <t>A2A ENERGIEFUTURE</t>
  </si>
  <si>
    <t>A2A ENERGY SOLUTIONS</t>
  </si>
  <si>
    <t>A2A GENCOGAS</t>
  </si>
  <si>
    <t>A2A ILLUMINAZIONE PUBBLICA</t>
  </si>
  <si>
    <t xml:space="preserve">A2A SMART CITY </t>
  </si>
  <si>
    <t>A2A SERVICE &amp; REAL ESTATE</t>
  </si>
  <si>
    <t>AGRIPOWER</t>
  </si>
  <si>
    <t xml:space="preserve">AMSA </t>
  </si>
  <si>
    <t xml:space="preserve">APRICA </t>
  </si>
  <si>
    <t>ASVT</t>
  </si>
  <si>
    <t xml:space="preserve">BERGAMO SERVIZI </t>
  </si>
  <si>
    <t>BIOASE</t>
  </si>
  <si>
    <t>ECOLOMBARDIA 4</t>
  </si>
  <si>
    <t>LD RETI</t>
  </si>
  <si>
    <t>LINEA AMBIENTE</t>
  </si>
  <si>
    <t xml:space="preserve">LINEA GREEN </t>
  </si>
  <si>
    <t xml:space="preserve">SICURA </t>
  </si>
  <si>
    <t xml:space="preserve">TERMICA COLOGNO </t>
  </si>
  <si>
    <t>UNARETI</t>
  </si>
  <si>
    <t>YADA ENERGIA</t>
  </si>
  <si>
    <t>AEB</t>
  </si>
  <si>
    <t>GELSIA</t>
  </si>
  <si>
    <t>GELSIA AMBIENTE</t>
  </si>
  <si>
    <t>RETI PIU'</t>
  </si>
  <si>
    <t>ACINQUE AMBIENTE S.R.L.</t>
  </si>
  <si>
    <t>ACINQUE ENERGIA S.R.L.</t>
  </si>
  <si>
    <t>ACINQUE FARMACIE S.R.L.</t>
  </si>
  <si>
    <t>ACINQUE INNOVAZIONE S.R.L.</t>
  </si>
  <si>
    <t>ACINQUE S.P.A.</t>
  </si>
  <si>
    <t>ACINQUE TECNOLOGIE S.P.A.</t>
  </si>
  <si>
    <t>AGESP ENERGIA SRL UNIPERSONALE</t>
  </si>
  <si>
    <t>INTEGRA IMPIANTI SRL</t>
  </si>
  <si>
    <t>LERETI S.P.A.</t>
  </si>
  <si>
    <t>RETI VALTELLINA VALCHIAVENNA S.R.L.</t>
  </si>
  <si>
    <t>R2R S.r.l.</t>
  </si>
  <si>
    <t>A2A Trezzo Ambiente S.r.l.</t>
  </si>
  <si>
    <t>Duereti S.r.l</t>
  </si>
  <si>
    <t>Retragas S.r.l.</t>
  </si>
  <si>
    <t>Sistema Ecodeco Uk Ltd</t>
  </si>
  <si>
    <t>Asm Energia S.p.A.</t>
  </si>
  <si>
    <t>A2A Security S.c.p.a.</t>
  </si>
  <si>
    <t>Camuna Energia S.r.l.</t>
  </si>
  <si>
    <t>A2A LIFE VENTURES S.r.l.</t>
  </si>
  <si>
    <t>Texelera S.c.ar.l.</t>
  </si>
  <si>
    <t>Sesto energia S.r.l.</t>
  </si>
  <si>
    <t xml:space="preserve">Audit </t>
  </si>
  <si>
    <t>Internal environmental audits</t>
  </si>
  <si>
    <r>
      <rPr>
        <strike/>
        <sz val="10"/>
        <color theme="1"/>
        <rFont val="Calibri Light"/>
        <family val="2"/>
      </rPr>
      <t>External environmental audits</t>
    </r>
    <r>
      <rPr>
        <sz val="10"/>
        <color theme="1"/>
        <rFont val="Calibri Light"/>
        <family val="2"/>
      </rPr>
      <t xml:space="preserve"> (ISO 14001)</t>
    </r>
  </si>
  <si>
    <t>Internal health and safety audits</t>
  </si>
  <si>
    <t>External health and safety audits (ISO 45001)</t>
  </si>
  <si>
    <t>Internal audits SA8000</t>
  </si>
  <si>
    <t>External audits SA8000</t>
  </si>
  <si>
    <t>Internal audits UNI PdR 125</t>
  </si>
  <si>
    <t>External audits UNI PdR 125</t>
  </si>
  <si>
    <t>Total audits*</t>
  </si>
  <si>
    <t>*It should be noted that, during 2025, six internal audits involved ERM processes.</t>
  </si>
  <si>
    <t>BUSINESS DATA - BU Generation and Trading</t>
  </si>
  <si>
    <t>Electricity Generation Mix</t>
  </si>
  <si>
    <t>Gross generation own assets (GWh)</t>
  </si>
  <si>
    <t>Coal</t>
  </si>
  <si>
    <t>Nuclear</t>
  </si>
  <si>
    <t>Natural Gas</t>
  </si>
  <si>
    <t>Oil</t>
  </si>
  <si>
    <t>Other non-RE</t>
  </si>
  <si>
    <t>Total non-renewables</t>
  </si>
  <si>
    <t>Wind</t>
  </si>
  <si>
    <t>Hydro</t>
  </si>
  <si>
    <t>Solar</t>
  </si>
  <si>
    <t>Biomass</t>
  </si>
  <si>
    <t>Geothermal</t>
  </si>
  <si>
    <t>Landfill gas</t>
  </si>
  <si>
    <t>Wave tidal</t>
  </si>
  <si>
    <t>Other RE</t>
  </si>
  <si>
    <t>Total renewables</t>
  </si>
  <si>
    <t>Total electricity generation sold</t>
  </si>
  <si>
    <t>Electricity Capacity Mix</t>
  </si>
  <si>
    <t>Capacity (MW)</t>
  </si>
  <si>
    <t>Total installed capacity</t>
  </si>
  <si>
    <t>Total energy produced and fed into the grid</t>
  </si>
  <si>
    <t>Thermal energy production</t>
  </si>
  <si>
    <t>GWh</t>
  </si>
  <si>
    <t>Total electricity sold (based on the electricity generation mix from owned/controlled assets and electricity purchased/sold from third parties)</t>
  </si>
  <si>
    <t>Share of renewable energy in total energy sales</t>
  </si>
  <si>
    <t>Availability Factor</t>
  </si>
  <si>
    <t>Average availability factor 2025 (%)</t>
  </si>
  <si>
    <t>n. of plants (n)</t>
  </si>
  <si>
    <t>Availability Factor Coal Plants</t>
  </si>
  <si>
    <t>Availability Factor Gas Plants</t>
  </si>
  <si>
    <t>Efficiency of Generation</t>
  </si>
  <si>
    <t>Efficiency of Generation (%) 2025</t>
  </si>
  <si>
    <t>Average age of plants (y)</t>
  </si>
  <si>
    <t>Efficiency of coal plants</t>
  </si>
  <si>
    <t>Efficiency of open-/combined-cycle gas plants</t>
  </si>
  <si>
    <t>BUSINESS DATA - BU Circular Economy</t>
  </si>
  <si>
    <t xml:space="preserve">Leakage rate   </t>
  </si>
  <si>
    <t>Leakage rate  (% of water supplied)</t>
  </si>
  <si>
    <t>Energy intensity</t>
  </si>
  <si>
    <t>Energy used per unit of water supplied</t>
  </si>
  <si>
    <t>MWh/ML</t>
  </si>
  <si>
    <t xml:space="preserve">Composted, reused, recycled, recovered waste from water business (including sludge) </t>
  </si>
  <si>
    <t>% of waste from water business</t>
  </si>
  <si>
    <t xml:space="preserve">Data coverage </t>
  </si>
  <si>
    <t>% of water supplied</t>
  </si>
  <si>
    <t>BUSINESS DATA - BU Smart Infrastructures</t>
  </si>
  <si>
    <t>Gas distribution</t>
  </si>
  <si>
    <t>Technical distribution losses</t>
  </si>
  <si>
    <t>Percentage of gas leakages from transportation</t>
  </si>
  <si>
    <t>Percentage of gas leakages from distribution</t>
  </si>
  <si>
    <t>Electricity distribution</t>
  </si>
  <si>
    <t>SAIDI index</t>
  </si>
  <si>
    <t>BUSINESS DATA - BU Market</t>
  </si>
  <si>
    <t>Customer Satisfaction and privacy</t>
  </si>
  <si>
    <t>Percentage of positive customer feedback received at service desks</t>
  </si>
  <si>
    <t>Percentage of customers who gave their consent to receive marketing communications regarding the company's own products and services*</t>
  </si>
  <si>
    <t>*All currently active customers with at least one L1 (CPS) consent marked as "OK" were included, irrespective of the communication channel.</t>
  </si>
  <si>
    <t>Data coverage (as % of thermoelectric and waste-to-energy plants)</t>
  </si>
  <si>
    <t>*The amounts reported exclude saltwater, in contrast, the Report on Operations includes saltwater consumption.</t>
  </si>
  <si>
    <t>Total net freshwater consumption in water-stressed areas (Total water withdrawals – Total water discharges)</t>
  </si>
  <si>
    <t>Total net fresh water consumption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</si>
</sst>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9">
    <numFmt numFmtId="41" formatCode="_-* #,##0_-;\-* #,##0_-;_-* &quot;-&quot;_-;_-@_-"/>
    <numFmt numFmtId="43" formatCode="_-* #,##0.00_-;\-* #,##0.00_-;_-* &quot;-&quot;??_-;_-@_-"/>
    <numFmt numFmtId="164" formatCode="_(* #,##0_);_(* \(#,##0\);_(* &quot;-&quot;_);_(@_)"/>
    <numFmt numFmtId="165" formatCode="_(&quot;$&quot;* #,##0.00_);_(&quot;$&quot;* \(#,##0.00\);_(&quot;$&quot;* &quot;-&quot;??_);_(@_)"/>
    <numFmt numFmtId="166" formatCode="_(* #,##0.00_);_(* \(#,##0.00\);_(* &quot;-&quot;??_);_(@_)"/>
    <numFmt numFmtId="167" formatCode="&quot;£&quot;#,##0.00;[Red]\-&quot;£&quot;#,##0.00"/>
    <numFmt numFmtId="168" formatCode="_-&quot;£&quot;* #,##0_-;\-&quot;£&quot;* #,##0_-;_-&quot;£&quot;* &quot;-&quot;_-;_-@_-"/>
    <numFmt numFmtId="169" formatCode="_-&quot;£&quot;* #,##0.00_-;\-&quot;£&quot;* #,##0.00_-;_-&quot;£&quot;* &quot;-&quot;??_-;_-@_-"/>
    <numFmt numFmtId="170" formatCode="_-&quot;£&quot;\ * #,##0.00_-;\-&quot;£&quot;\ * #,##0.00_-;_-&quot;£&quot;\ * &quot;-&quot;??_-;_-@_-"/>
    <numFmt numFmtId="171" formatCode="_-* #,##0.00\ _€_-;\-* #,##0.00\ _€_-;_-* &quot;-&quot;??\ _€_-;_-@_-"/>
    <numFmt numFmtId="172" formatCode="_-[$€-2]\ * #,##0.00_-;\-[$€-2]\ * #,##0.00_-;_-[$€-2]\ * &quot;-&quot;??_-"/>
    <numFmt numFmtId="173" formatCode="_-[$€]\ * #,##0.00_-;\-[$€]\ * #,##0.00_-;_-[$€]\ * &quot;-&quot;??_-;_-@_-"/>
    <numFmt numFmtId="174" formatCode="#,##0.0"/>
    <numFmt numFmtId="175" formatCode="0.0"/>
    <numFmt numFmtId="176" formatCode="#,##0.000"/>
    <numFmt numFmtId="177" formatCode="#,##0.0_);\(#,##0.0\)"/>
    <numFmt numFmtId="178" formatCode="&quot;$&quot;_(#,##0.00_);&quot;$&quot;\(#,##0.00\)"/>
    <numFmt numFmtId="179" formatCode="#,##0.0_)\x;\(#,##0.0\)\x"/>
    <numFmt numFmtId="180" formatCode="#,##0.0_)_x;\(#,##0.0\)_x"/>
    <numFmt numFmtId="181" formatCode="0.0_)\%;\(0.0\)\%"/>
    <numFmt numFmtId="182" formatCode="#,##0.0_)_%;\(#,##0.0\)_%"/>
    <numFmt numFmtId="183" formatCode="General_)"/>
    <numFmt numFmtId="184" formatCode="\£#,##0_);\(\£#,##0\)"/>
    <numFmt numFmtId="185" formatCode="#,##0_ ;\-#,##0\ "/>
    <numFmt numFmtId="186" formatCode="_-* #,##0.00\ _Д_и_н_._-;\-* #,##0.00\ _Д_и_н_._-;_-* &quot;-&quot;??\ _Д_и_н_._-;_-@_-"/>
    <numFmt numFmtId="187" formatCode="\$#,##0\ ;\(\$#,##0\)"/>
    <numFmt numFmtId="188" formatCode="#,##0_ ;\-#,##0\ ;\-"/>
    <numFmt numFmtId="189" formatCode="_-&quot;L.&quot;\ * #,##0_-;\-&quot;L.&quot;\ * #,##0_-;_-&quot;L.&quot;\ * &quot;-&quot;_-;_-@_-"/>
    <numFmt numFmtId="190" formatCode="0.00_);\(0.00\);0.00_)"/>
    <numFmt numFmtId="191" formatCode="_-* #,##0_-;_-* #,##0\-;_-* &quot;-&quot;_-;_-@_-"/>
    <numFmt numFmtId="192" formatCode="_-* #,##0.00_-;_-* #,##0.00\-;_-* &quot;-&quot;??_-;_-@_-"/>
    <numFmt numFmtId="193" formatCode="#,##0.0\x_);\(#,##0.0\x\);#,##0.0\x_);@_)"/>
    <numFmt numFmtId="194" formatCode="#,##0;\(#,##0\)"/>
    <numFmt numFmtId="195" formatCode="#,##0.0\%_);\(#,##0.0\%\);#,##0.0\%_);@_)"/>
    <numFmt numFmtId="196" formatCode="0.00\%;\-0.00\%;0.00\%"/>
    <numFmt numFmtId="197" formatCode="##0.00000"/>
    <numFmt numFmtId="198" formatCode="mm/dd/yyyy"/>
    <numFmt numFmtId="199" formatCode="_(#,##0.000_);_(\(#,##0.000\);_(* &quot;-&quot;_);_(@_)"/>
    <numFmt numFmtId="200" formatCode="_(&quot;$&quot;#,##0.000_);_(&quot;$&quot;\(#,##0.000\);_(* &quot;-&quot;_);_(@_)"/>
    <numFmt numFmtId="201" formatCode="_(#,##0.00_);_(\(#,##0.00\);_(* &quot;-&quot;_);_(@_)"/>
    <numFmt numFmtId="202" formatCode="_(&quot;$&quot;#,##0.00_);_(&quot;$&quot;\(#,##0.00\);_(* &quot;-&quot;_);_(@_)"/>
    <numFmt numFmtId="203" formatCode="_(#,##0.0_);_(\(#,##0.0\);_(* &quot;-&quot;_);_(@_)"/>
    <numFmt numFmtId="204" formatCode="_(&quot;$&quot;#,##0.0_);_(&quot;$&quot;\(#,##0.0\);_(* &quot;-&quot;_);_(@_)"/>
    <numFmt numFmtId="205" formatCode="_(* #,##0.0_);_(* \(#,##0.0\);_(* &quot;-&quot;_);_(@_)"/>
    <numFmt numFmtId="206" formatCode="mm/dd/yy"/>
    <numFmt numFmtId="207" formatCode="0.0\x"/>
    <numFmt numFmtId="208" formatCode="_(&quot;$&quot;* #,##0.0_);_(&quot;$&quot;* \(#,##0.0\);_(* &quot;-&quot;_);_(@_)"/>
    <numFmt numFmtId="209" formatCode="m/d/yy"/>
    <numFmt numFmtId="210" formatCode="_(&quot;L.&quot;* #,##0.00_);_(&quot;L.&quot;* \(#,##0.00\);_(&quot;L.&quot;* &quot;-&quot;??_);_(@_)"/>
    <numFmt numFmtId="211" formatCode="\¥#,##0_);\(\¥#,##0\)"/>
    <numFmt numFmtId="212" formatCode="#,##0.00%"/>
    <numFmt numFmtId="213" formatCode="_([$€-2]* #,##0_);_([$€-2]* \(#,##0\);_([$€-2]* &quot;-&quot;??_)"/>
    <numFmt numFmtId="214" formatCode="_ * #,##0.00_ ;_ * \-#,##0.00_ ;_ * &quot;-&quot;??_ ;_ @_ "/>
    <numFmt numFmtId="215" formatCode="&quot; &quot;#,##0.00&quot; &quot;;&quot;-&quot;#,##0.00&quot; &quot;;&quot; -&quot;00&quot; &quot;;&quot; &quot;@&quot; &quot;"/>
    <numFmt numFmtId="216" formatCode="_-* #,##0_-;\-* #,##0_-;_-* &quot;-&quot;??_-;_-@_-"/>
    <numFmt numFmtId="217" formatCode="_-* #,##0.000_-;\-* #,##0.000_-;_-* &quot;-&quot;??_-;_-@_-"/>
    <numFmt numFmtId="218" formatCode="_-* #,##0.0000_-;\-* #,##0.0000_-;_-* &quot;-&quot;??_-;_-@_-"/>
    <numFmt numFmtId="219" formatCode="_-* #,##0.00000_-;\-* #,##0.00000_-;_-* &quot;-&quot;??_-;_-@_-"/>
    <numFmt numFmtId="220" formatCode="_-* #,##0.0_-;\-* #,##0.0_-;_-* &quot;-&quot;??_-;_-@_-"/>
  </numFmts>
  <fonts count="155">
    <font>
      <sz val="11"/>
      <color theme="1"/>
      <name val="Calibri"/>
      <family val="2"/>
      <scheme val="minor"/>
    </font>
    <font>
      <sz val="11"/>
      <color theme="1"/>
      <name val="Calibri"/>
      <family val="2"/>
      <scheme val="minor"/>
    </font>
    <font>
      <sz val="10"/>
      <name val="Arial"/>
      <family val="2"/>
    </font>
    <font>
      <sz val="10"/>
      <name val="Arial"/>
      <family val="2"/>
    </font>
    <font>
      <sz val="12"/>
      <name val="SWISS"/>
    </font>
    <font>
      <b/>
      <sz val="11"/>
      <color theme="0"/>
      <name val="Calibri"/>
      <family val="2"/>
      <scheme val="minor"/>
    </font>
    <font>
      <b/>
      <sz val="11"/>
      <color theme="1"/>
      <name val="Calibri"/>
      <family val="2"/>
      <scheme val="minor"/>
    </font>
    <font>
      <b/>
      <sz val="10"/>
      <name val="Arial"/>
      <family val="2"/>
    </font>
    <font>
      <sz val="8"/>
      <name val="Times New Roman"/>
      <family val="1"/>
    </font>
    <font>
      <b/>
      <sz val="11"/>
      <color theme="3"/>
      <name val="Calibri"/>
      <family val="2"/>
      <scheme val="minor"/>
    </font>
    <font>
      <b/>
      <sz val="11"/>
      <color indexed="9"/>
      <name val="Calibri"/>
      <family val="2"/>
    </font>
    <font>
      <sz val="11"/>
      <color rgb="FF000000"/>
      <name val="Calibri"/>
      <family val="2"/>
    </font>
    <font>
      <b/>
      <sz val="11"/>
      <color indexed="8"/>
      <name val="Calibri"/>
      <family val="2"/>
    </font>
    <font>
      <sz val="11"/>
      <color rgb="FFFF0000"/>
      <name val="Calibri"/>
      <family val="2"/>
      <scheme val="minor"/>
    </font>
    <font>
      <b/>
      <sz val="13"/>
      <color theme="3"/>
      <name val="Calibri"/>
      <family val="2"/>
      <scheme val="minor"/>
    </font>
    <font>
      <u/>
      <sz val="11"/>
      <color theme="10"/>
      <name val="Calibri"/>
      <family val="2"/>
      <scheme val="minor"/>
    </font>
    <font>
      <sz val="10"/>
      <color indexed="9"/>
      <name val="Arial"/>
      <family val="2"/>
    </font>
    <font>
      <i/>
      <sz val="10"/>
      <color indexed="13"/>
      <name val="Arial"/>
      <family val="2"/>
    </font>
    <font>
      <sz val="10"/>
      <color indexed="13"/>
      <name val="Arial"/>
      <family val="2"/>
    </font>
    <font>
      <b/>
      <i/>
      <sz val="9"/>
      <name val="Arial"/>
      <family val="2"/>
    </font>
    <font>
      <b/>
      <sz val="9"/>
      <name val="Arial"/>
      <family val="2"/>
    </font>
    <font>
      <sz val="8"/>
      <name val="Arial"/>
      <family val="2"/>
    </font>
    <font>
      <i/>
      <sz val="10"/>
      <name val="Arial"/>
      <family val="2"/>
    </font>
    <font>
      <sz val="11"/>
      <color indexed="8"/>
      <name val="Calibri"/>
      <family val="2"/>
    </font>
    <font>
      <sz val="11"/>
      <color indexed="9"/>
      <name val="Calibri"/>
      <family val="2"/>
    </font>
    <font>
      <sz val="12"/>
      <name val="Arial"/>
      <family val="2"/>
    </font>
    <font>
      <sz val="11"/>
      <color indexed="20"/>
      <name val="Calibri"/>
      <family val="2"/>
    </font>
    <font>
      <u val="singleAccounting"/>
      <sz val="10"/>
      <name val="Arial"/>
      <family val="2"/>
    </font>
    <font>
      <b/>
      <sz val="11"/>
      <color indexed="52"/>
      <name val="Calibri"/>
      <family val="2"/>
    </font>
    <font>
      <sz val="10"/>
      <color indexed="8"/>
      <name val="Arial"/>
      <family val="2"/>
    </font>
    <font>
      <i/>
      <sz val="10"/>
      <color indexed="55"/>
      <name val="Arial"/>
      <family val="2"/>
    </font>
    <font>
      <b/>
      <u val="singleAccounting"/>
      <sz val="8"/>
      <color indexed="8"/>
      <name val="Arial"/>
      <family val="2"/>
    </font>
    <font>
      <sz val="11"/>
      <color theme="1"/>
      <name val="Calibri"/>
      <family val="2"/>
      <charset val="204"/>
      <scheme val="minor"/>
    </font>
    <font>
      <sz val="10"/>
      <color indexed="24"/>
      <name val="Arial"/>
      <family val="2"/>
    </font>
    <font>
      <sz val="14"/>
      <name val="Arial"/>
      <family val="2"/>
    </font>
    <font>
      <i/>
      <sz val="10"/>
      <color indexed="10"/>
      <name val="Arial"/>
      <family val="2"/>
    </font>
    <font>
      <i/>
      <sz val="10"/>
      <color indexed="48"/>
      <name val="Arial"/>
      <family val="2"/>
    </font>
    <font>
      <u val="doubleAccounting"/>
      <sz val="10"/>
      <name val="Arial"/>
      <family val="2"/>
    </font>
    <font>
      <i/>
      <sz val="11"/>
      <color indexed="23"/>
      <name val="Calibri"/>
      <family val="2"/>
    </font>
    <font>
      <b/>
      <sz val="7"/>
      <color indexed="12"/>
      <name val="Arial"/>
      <family val="2"/>
    </font>
    <font>
      <sz val="10"/>
      <name val="MS Sans Serif"/>
      <family val="2"/>
    </font>
    <font>
      <sz val="11"/>
      <color indexed="17"/>
      <name val="Calibri"/>
      <family val="2"/>
    </font>
    <font>
      <sz val="10"/>
      <color indexed="48"/>
      <name val="Arial"/>
      <family val="2"/>
    </font>
    <font>
      <sz val="10.5"/>
      <name val="Times New Roman"/>
      <family val="1"/>
    </font>
    <font>
      <b/>
      <sz val="12"/>
      <name val="Arial"/>
      <family val="2"/>
    </font>
    <font>
      <b/>
      <sz val="15"/>
      <color indexed="56"/>
      <name val="Calibri"/>
      <family val="2"/>
    </font>
    <font>
      <b/>
      <sz val="13"/>
      <color indexed="56"/>
      <name val="Calibri"/>
      <family val="2"/>
    </font>
    <font>
      <b/>
      <sz val="11"/>
      <color indexed="56"/>
      <name val="Calibri"/>
      <family val="2"/>
    </font>
    <font>
      <sz val="1"/>
      <color indexed="9"/>
      <name val="Symbol"/>
      <family val="1"/>
      <charset val="2"/>
    </font>
    <font>
      <sz val="10"/>
      <color indexed="10"/>
      <name val="Arial"/>
      <family val="2"/>
    </font>
    <font>
      <sz val="10"/>
      <color indexed="16"/>
      <name val="MS Sans Serif"/>
      <family val="2"/>
    </font>
    <font>
      <sz val="11"/>
      <color indexed="52"/>
      <name val="Calibri"/>
      <family val="2"/>
    </font>
    <font>
      <b/>
      <sz val="10"/>
      <color indexed="9"/>
      <name val="Arial"/>
      <family val="2"/>
    </font>
    <font>
      <sz val="10"/>
      <name val="Times New Roman"/>
      <family val="1"/>
    </font>
    <font>
      <sz val="10"/>
      <name val="Book Antiqua"/>
      <family val="1"/>
    </font>
    <font>
      <sz val="8"/>
      <name val="Palatino"/>
      <family val="1"/>
    </font>
    <font>
      <sz val="11"/>
      <color indexed="60"/>
      <name val="Calibri"/>
      <family val="2"/>
    </font>
    <font>
      <b/>
      <u val="singleAccounting"/>
      <sz val="8"/>
      <color indexed="8"/>
      <name val="Verdana"/>
      <family val="2"/>
    </font>
    <font>
      <b/>
      <sz val="12"/>
      <color indexed="8"/>
      <name val="Verdana"/>
      <family val="2"/>
    </font>
    <font>
      <sz val="7"/>
      <color indexed="12"/>
      <name val="Arial"/>
      <family val="2"/>
    </font>
    <font>
      <b/>
      <sz val="26"/>
      <name val="Times New Roman"/>
      <family val="1"/>
    </font>
    <font>
      <b/>
      <sz val="18"/>
      <name val="Times New Roman"/>
      <family val="1"/>
    </font>
    <font>
      <b/>
      <i/>
      <sz val="10"/>
      <color indexed="9"/>
      <name val="Arial"/>
      <family val="2"/>
    </font>
    <font>
      <sz val="10"/>
      <color indexed="23"/>
      <name val="Arial"/>
      <family val="2"/>
    </font>
    <font>
      <b/>
      <sz val="8"/>
      <color indexed="9"/>
      <name val="Verdana"/>
      <family val="2"/>
    </font>
    <font>
      <b/>
      <sz val="8"/>
      <name val="Arial"/>
      <family val="2"/>
    </font>
    <font>
      <b/>
      <sz val="13"/>
      <color indexed="8"/>
      <name val="Verdana"/>
      <family val="2"/>
    </font>
    <font>
      <sz val="8"/>
      <color indexed="8"/>
      <name val="Arial"/>
      <family val="2"/>
    </font>
    <font>
      <vertAlign val="superscript"/>
      <sz val="8"/>
      <color indexed="8"/>
      <name val="Arial"/>
      <family val="2"/>
    </font>
    <font>
      <vertAlign val="subscript"/>
      <sz val="8"/>
      <color indexed="8"/>
      <name val="Arial"/>
      <family val="2"/>
    </font>
    <font>
      <b/>
      <sz val="8"/>
      <color indexed="8"/>
      <name val="Arial"/>
      <family val="2"/>
    </font>
    <font>
      <i/>
      <sz val="8"/>
      <color indexed="8"/>
      <name val="Arial"/>
      <family val="2"/>
    </font>
    <font>
      <sz val="2"/>
      <color indexed="9"/>
      <name val="Symbol"/>
      <family val="1"/>
      <charset val="2"/>
    </font>
    <font>
      <b/>
      <u/>
      <sz val="8"/>
      <name val="Arial"/>
      <family val="2"/>
    </font>
    <font>
      <i/>
      <sz val="8"/>
      <name val="Arial"/>
      <family val="2"/>
    </font>
    <font>
      <b/>
      <i/>
      <sz val="8"/>
      <name val="Arial"/>
      <family val="2"/>
    </font>
    <font>
      <b/>
      <sz val="8"/>
      <color indexed="9"/>
      <name val="Arial"/>
      <family val="2"/>
    </font>
    <font>
      <b/>
      <sz val="14"/>
      <name val="Arial"/>
      <family val="2"/>
    </font>
    <font>
      <sz val="8"/>
      <color indexed="39"/>
      <name val="Arial"/>
      <family val="2"/>
    </font>
    <font>
      <sz val="7"/>
      <name val="Arial"/>
      <family val="2"/>
    </font>
    <font>
      <sz val="11"/>
      <name val="Franklin Gothic Book"/>
      <family val="2"/>
    </font>
    <font>
      <sz val="7"/>
      <name val="Times New Roman"/>
      <family val="1"/>
    </font>
    <font>
      <sz val="12"/>
      <name val="Times New Roman"/>
      <family val="1"/>
    </font>
    <font>
      <b/>
      <sz val="18"/>
      <color indexed="56"/>
      <name val="Cambria"/>
      <family val="2"/>
    </font>
    <font>
      <sz val="11"/>
      <color indexed="10"/>
      <name val="Calibri"/>
      <family val="2"/>
    </font>
    <font>
      <sz val="10"/>
      <name val="Helv"/>
    </font>
    <font>
      <b/>
      <sz val="10"/>
      <color rgb="FF2F4F4F"/>
      <name val="Verdana"/>
      <family val="2"/>
    </font>
    <font>
      <sz val="1"/>
      <color indexed="9"/>
      <name val="Verdana"/>
      <family val="2"/>
    </font>
    <font>
      <sz val="10"/>
      <color indexed="8"/>
      <name val="Verdana"/>
      <family val="2"/>
    </font>
    <font>
      <b/>
      <sz val="10"/>
      <color indexed="8"/>
      <name val="Verdana"/>
      <family val="2"/>
    </font>
    <font>
      <sz val="10"/>
      <name val="Courier"/>
      <family val="3"/>
    </font>
    <font>
      <u/>
      <sz val="10"/>
      <color indexed="12"/>
      <name val="Arial"/>
      <family val="2"/>
    </font>
    <font>
      <u/>
      <sz val="10"/>
      <color theme="10"/>
      <name val="Arial"/>
      <family val="2"/>
    </font>
    <font>
      <u/>
      <sz val="11"/>
      <color theme="10"/>
      <name val="Calibri"/>
      <family val="2"/>
    </font>
    <font>
      <sz val="11"/>
      <color indexed="62"/>
      <name val="Calibri"/>
      <family val="2"/>
    </font>
    <font>
      <sz val="10"/>
      <name val="Verdana"/>
      <family val="2"/>
    </font>
    <font>
      <b/>
      <sz val="11"/>
      <color indexed="63"/>
      <name val="Calibri"/>
      <family val="2"/>
    </font>
    <font>
      <sz val="9"/>
      <name val="NewsGoth Lt BT"/>
      <family val="2"/>
    </font>
    <font>
      <sz val="11"/>
      <color theme="0"/>
      <name val="Calibri"/>
      <family val="2"/>
      <scheme val="minor"/>
    </font>
    <font>
      <b/>
      <sz val="15"/>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8"/>
      <color theme="3"/>
      <name val="Cambria"/>
      <family val="1"/>
      <scheme val="major"/>
    </font>
    <font>
      <sz val="10"/>
      <color theme="1"/>
      <name val="Calibri Light"/>
      <family val="2"/>
    </font>
    <font>
      <b/>
      <sz val="10"/>
      <color theme="1"/>
      <name val="Calibri Light"/>
      <family val="2"/>
    </font>
    <font>
      <b/>
      <u/>
      <sz val="10"/>
      <color theme="1"/>
      <name val="Calibri Light"/>
      <family val="2"/>
    </font>
    <font>
      <b/>
      <sz val="10"/>
      <color theme="0"/>
      <name val="Calibri Light"/>
      <family val="2"/>
    </font>
    <font>
      <b/>
      <sz val="18"/>
      <color rgb="FF1AAA55"/>
      <name val="Life Sans"/>
    </font>
    <font>
      <b/>
      <i/>
      <sz val="10"/>
      <color theme="0"/>
      <name val="Calibri Light"/>
      <family val="2"/>
    </font>
    <font>
      <sz val="8"/>
      <color theme="1"/>
      <name val="Calibri Light"/>
      <family val="2"/>
    </font>
    <font>
      <vertAlign val="subscript"/>
      <sz val="10"/>
      <color theme="1"/>
      <name val="Calibri Light"/>
      <family val="2"/>
    </font>
    <font>
      <b/>
      <vertAlign val="subscript"/>
      <sz val="10"/>
      <color theme="1"/>
      <name val="Calibri Light"/>
      <family val="2"/>
    </font>
    <font>
      <sz val="10"/>
      <color rgb="FF000000"/>
      <name val="Calibri Light"/>
      <family val="2"/>
    </font>
    <font>
      <b/>
      <sz val="10"/>
      <color rgb="FF000000"/>
      <name val="Calibri Light"/>
      <family val="2"/>
    </font>
    <font>
      <b/>
      <sz val="10"/>
      <color rgb="FFFFFFFF"/>
      <name val="Calibri Light"/>
      <family val="2"/>
    </font>
    <font>
      <b/>
      <i/>
      <sz val="10"/>
      <color rgb="FFFF0000"/>
      <name val="Calibri Light"/>
      <family val="2"/>
    </font>
    <font>
      <b/>
      <sz val="10"/>
      <color theme="7"/>
      <name val="Calibri Light"/>
      <family val="2"/>
    </font>
    <font>
      <b/>
      <sz val="18"/>
      <color rgb="FFFC9403"/>
      <name val="Life Sans"/>
    </font>
    <font>
      <i/>
      <sz val="10"/>
      <name val="Calibri Light"/>
      <family val="2"/>
    </font>
    <font>
      <b/>
      <sz val="10"/>
      <name val="Calibri Light"/>
      <family val="2"/>
    </font>
    <font>
      <sz val="11"/>
      <color theme="1"/>
      <name val="Segoe UI"/>
      <family val="2"/>
    </font>
    <font>
      <b/>
      <sz val="18"/>
      <color rgb="FF002D4F"/>
      <name val="Life Sans"/>
    </font>
    <font>
      <sz val="10"/>
      <name val="Calibri Light"/>
      <family val="2"/>
    </font>
    <font>
      <strike/>
      <sz val="10"/>
      <color theme="1"/>
      <name val="Calibri Light"/>
      <family val="2"/>
    </font>
    <font>
      <i/>
      <sz val="10"/>
      <color theme="1"/>
      <name val="Calibri Light"/>
      <family val="2"/>
    </font>
    <font>
      <b/>
      <sz val="10"/>
      <color rgb="FFFF0000"/>
      <name val="Calibri Light"/>
      <family val="2"/>
    </font>
    <font>
      <sz val="9"/>
      <color theme="1"/>
      <name val="Calibri Light"/>
      <family val="2"/>
    </font>
    <font>
      <b/>
      <sz val="10"/>
      <color theme="1"/>
      <name val="Marlett"/>
      <charset val="2"/>
    </font>
    <font>
      <sz val="8"/>
      <color rgb="FF575756"/>
      <name val="Calibri Light"/>
      <family val="2"/>
    </font>
    <font>
      <sz val="10"/>
      <color rgb="FF575756"/>
      <name val="Calibri Light"/>
      <family val="2"/>
    </font>
    <font>
      <sz val="10"/>
      <color rgb="FF004E6C"/>
      <name val="Calibri Light"/>
      <family val="2"/>
    </font>
    <font>
      <b/>
      <sz val="10"/>
      <color rgb="FF009FDA"/>
      <name val="Calibri Light"/>
      <family val="2"/>
    </font>
    <font>
      <b/>
      <sz val="10"/>
      <color theme="1" tint="0.249977111117893"/>
      <name val="Calibri Light"/>
      <family val="2"/>
    </font>
    <font>
      <b/>
      <i/>
      <sz val="10"/>
      <color rgb="FFC00000"/>
      <name val="Calibri Light"/>
      <family val="2"/>
    </font>
    <font>
      <i/>
      <sz val="10"/>
      <color rgb="FFC00000"/>
      <name val="Calibri Light"/>
      <family val="2"/>
    </font>
    <font>
      <sz val="10"/>
      <color rgb="FF6F6F6F"/>
      <name val="Calibri Light"/>
      <family val="2"/>
    </font>
    <font>
      <sz val="10"/>
      <color rgb="FF008000"/>
      <name val="Calibri Light"/>
      <family val="2"/>
    </font>
    <font>
      <b/>
      <sz val="10"/>
      <color rgb="FF6F6F6F"/>
      <name val="Calibri Light"/>
      <family val="2"/>
    </font>
    <font>
      <sz val="10"/>
      <color rgb="FF595959"/>
      <name val="Calibri Light"/>
      <family val="2"/>
    </font>
    <font>
      <sz val="10"/>
      <color rgb="FFC00000"/>
      <name val="Calibri Light"/>
      <family val="2"/>
    </font>
    <font>
      <b/>
      <sz val="10"/>
      <color rgb="FF008000"/>
      <name val="Calibri Light"/>
      <family val="2"/>
    </font>
    <font>
      <b/>
      <sz val="18"/>
      <color rgb="FF009FDA"/>
      <name val="Calibri Light"/>
      <family val="2"/>
    </font>
    <font>
      <b/>
      <sz val="12"/>
      <color rgb="FF1AAA55"/>
      <name val="Calibri Light"/>
      <family val="2"/>
    </font>
    <font>
      <i/>
      <sz val="12"/>
      <color rgb="FFC00000"/>
      <name val="Calibri Light"/>
      <family val="2"/>
    </font>
    <font>
      <sz val="12"/>
      <color rgb="FF004E6C"/>
      <name val="Calibri Light"/>
      <family val="2"/>
    </font>
    <font>
      <b/>
      <sz val="12"/>
      <color rgb="FF002D4F"/>
      <name val="Calibri Light"/>
      <family val="2"/>
    </font>
    <font>
      <b/>
      <sz val="12"/>
      <color rgb="FF009FDA"/>
      <name val="Calibri Light"/>
      <family val="2"/>
    </font>
    <font>
      <u/>
      <sz val="11"/>
      <color rgb="FF00B050"/>
      <name val="Calibri"/>
      <family val="2"/>
      <scheme val="minor"/>
    </font>
    <font>
      <u/>
      <sz val="11"/>
      <color rgb="FFFC9403"/>
      <name val="Calibri"/>
      <family val="2"/>
      <scheme val="minor"/>
    </font>
    <font>
      <u/>
      <sz val="11"/>
      <color rgb="FF002D4F"/>
      <name val="Calibri"/>
      <family val="2"/>
      <scheme val="minor"/>
    </font>
    <font>
      <b/>
      <u/>
      <sz val="12"/>
      <color rgb="FFFC9403"/>
      <name val="Calibri Light"/>
      <family val="2"/>
    </font>
  </fonts>
  <fills count="8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55"/>
        <bgColor indexed="64"/>
      </patternFill>
    </fill>
    <fill>
      <patternFill patternType="solid">
        <fgColor theme="0" tint="-4.9989318521683403E-2"/>
        <bgColor indexed="64"/>
      </patternFill>
    </fill>
    <fill>
      <patternFill patternType="solid">
        <fgColor indexed="22"/>
        <bgColor indexed="64"/>
      </patternFill>
    </fill>
    <fill>
      <patternFill patternType="solid">
        <fgColor indexed="54"/>
        <bgColor indexed="64"/>
      </patternFill>
    </fill>
    <fill>
      <patternFill patternType="solid">
        <fgColor indexed="48"/>
        <bgColor indexed="64"/>
      </patternFill>
    </fill>
    <fill>
      <patternFill patternType="solid">
        <fgColor indexed="26"/>
        <bgColor indexed="64"/>
      </patternFill>
    </fill>
    <fill>
      <patternFill patternType="solid">
        <fgColor indexed="27"/>
        <bgColor indexed="64"/>
      </patternFill>
    </fill>
    <fill>
      <patternFill patternType="solid">
        <fgColor indexed="18"/>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60"/>
        <bgColor indexed="64"/>
      </patternFill>
    </fill>
    <fill>
      <patternFill patternType="lightGray">
        <fgColor indexed="12"/>
      </patternFill>
    </fill>
    <fill>
      <patternFill patternType="solid">
        <fgColor indexed="43"/>
        <bgColor indexed="64"/>
      </patternFill>
    </fill>
    <fill>
      <patternFill patternType="darkGray">
        <fgColor indexed="13"/>
        <bgColor indexed="9"/>
      </patternFill>
    </fill>
    <fill>
      <patternFill patternType="solid">
        <fgColor indexed="41"/>
        <bgColor indexed="64"/>
      </patternFill>
    </fill>
    <fill>
      <patternFill patternType="solid">
        <fgColor indexed="13"/>
      </patternFill>
    </fill>
    <fill>
      <patternFill patternType="solid">
        <fgColor indexed="43"/>
      </patternFill>
    </fill>
    <fill>
      <patternFill patternType="solid">
        <fgColor indexed="62"/>
        <bgColor indexed="64"/>
      </patternFill>
    </fill>
    <fill>
      <patternFill patternType="solid">
        <fgColor indexed="63"/>
        <bgColor indexed="64"/>
      </patternFill>
    </fill>
    <fill>
      <patternFill patternType="solid">
        <fgColor indexed="26"/>
      </patternFill>
    </fill>
    <fill>
      <patternFill patternType="solid">
        <fgColor indexed="56"/>
        <bgColor indexed="64"/>
      </patternFill>
    </fill>
    <fill>
      <patternFill patternType="solid">
        <fgColor indexed="61"/>
        <bgColor indexed="64"/>
      </patternFill>
    </fill>
    <fill>
      <patternFill patternType="solid">
        <fgColor indexed="31"/>
        <bgColor indexed="64"/>
      </patternFill>
    </fill>
    <fill>
      <patternFill patternType="solid">
        <fgColor theme="4"/>
        <bgColor indexed="64"/>
      </patternFill>
    </fill>
    <fill>
      <patternFill patternType="solid">
        <fgColor theme="8" tint="0.59999389629810485"/>
        <bgColor indexed="64"/>
      </patternFill>
    </fill>
    <fill>
      <patternFill patternType="solid">
        <fgColor theme="4" tint="0.80001220740379042"/>
        <bgColor indexed="64"/>
      </patternFill>
    </fill>
    <fill>
      <patternFill patternType="solid">
        <fgColor theme="5" tint="0.80001220740379042"/>
        <bgColor indexed="64"/>
      </patternFill>
    </fill>
    <fill>
      <patternFill patternType="solid">
        <fgColor theme="6" tint="0.80001220740379042"/>
        <bgColor indexed="64"/>
      </patternFill>
    </fill>
    <fill>
      <patternFill patternType="solid">
        <fgColor theme="7" tint="0.80001220740379042"/>
        <bgColor indexed="64"/>
      </patternFill>
    </fill>
    <fill>
      <patternFill patternType="solid">
        <fgColor theme="8" tint="0.80001220740379042"/>
        <bgColor indexed="64"/>
      </patternFill>
    </fill>
    <fill>
      <patternFill patternType="solid">
        <fgColor theme="9" tint="0.800012207403790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4" tint="0.40000610370189521"/>
        <bgColor indexed="64"/>
      </patternFill>
    </fill>
    <fill>
      <patternFill patternType="solid">
        <fgColor theme="5" tint="0.40000610370189521"/>
        <bgColor indexed="64"/>
      </patternFill>
    </fill>
    <fill>
      <patternFill patternType="solid">
        <fgColor theme="6" tint="0.40000610370189521"/>
        <bgColor indexed="64"/>
      </patternFill>
    </fill>
    <fill>
      <patternFill patternType="solid">
        <fgColor theme="7" tint="0.40000610370189521"/>
        <bgColor indexed="64"/>
      </patternFill>
    </fill>
    <fill>
      <patternFill patternType="solid">
        <fgColor theme="8" tint="0.40000610370189521"/>
        <bgColor indexed="64"/>
      </patternFill>
    </fill>
    <fill>
      <patternFill patternType="solid">
        <fgColor theme="9" tint="0.40000610370189521"/>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rgb="FFFFFFCC"/>
        <bgColor indexed="64"/>
      </patternFill>
    </fill>
    <fill>
      <patternFill patternType="solid">
        <fgColor rgb="FF1AAA55"/>
        <bgColor indexed="64"/>
      </patternFill>
    </fill>
    <fill>
      <patternFill patternType="solid">
        <fgColor rgb="FFFC9403"/>
        <bgColor indexed="64"/>
      </patternFill>
    </fill>
    <fill>
      <patternFill patternType="solid">
        <fgColor rgb="FFF2F2F2"/>
        <bgColor rgb="FF000000"/>
      </patternFill>
    </fill>
    <fill>
      <patternFill patternType="solid">
        <fgColor rgb="FFFC9403"/>
        <bgColor rgb="FF000000"/>
      </patternFill>
    </fill>
    <fill>
      <patternFill patternType="solid">
        <fgColor rgb="FF002D4F"/>
        <bgColor indexed="64"/>
      </patternFill>
    </fill>
  </fills>
  <borders count="58">
    <border>
      <left/>
      <right/>
      <top/>
      <bottom/>
      <diagonal/>
    </border>
    <border>
      <left/>
      <right/>
      <top style="thin">
        <color indexed="55"/>
      </top>
      <bottom style="thin">
        <color indexed="55"/>
      </bottom>
      <diagonal/>
    </border>
    <border>
      <left/>
      <right/>
      <top/>
      <bottom style="medium">
        <color indexed="64"/>
      </bottom>
      <diagonal/>
    </border>
    <border>
      <left/>
      <right/>
      <top/>
      <bottom style="thin">
        <color indexed="22"/>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4"/>
      </bottom>
      <diagonal/>
    </border>
    <border>
      <left/>
      <right/>
      <top/>
      <bottom style="thin">
        <color indexed="64"/>
      </bottom>
      <diagonal/>
    </border>
    <border>
      <left/>
      <right/>
      <top style="thin">
        <color indexed="62"/>
      </top>
      <bottom style="double">
        <color indexed="62"/>
      </bottom>
      <diagonal/>
    </border>
    <border>
      <left style="thin">
        <color indexed="9"/>
      </left>
      <right style="thin">
        <color indexed="9"/>
      </right>
      <top style="thin">
        <color indexed="9"/>
      </top>
      <bottom style="thin">
        <color indexed="9"/>
      </bottom>
      <diagonal/>
    </border>
    <border>
      <left style="thin">
        <color indexed="63"/>
      </left>
      <right style="thin">
        <color indexed="63"/>
      </right>
      <top style="thin">
        <color indexed="63"/>
      </top>
      <bottom style="thin">
        <color indexed="63"/>
      </bottom>
      <diagonal/>
    </border>
    <border>
      <left/>
      <right/>
      <top style="hair">
        <color indexed="22"/>
      </top>
      <bottom/>
      <diagonal/>
    </border>
    <border>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rgb="FF009FDA"/>
      </top>
      <bottom/>
      <diagonal/>
    </border>
    <border>
      <left/>
      <right/>
      <top/>
      <bottom style="thin">
        <color indexed="44"/>
      </bottom>
      <diagonal/>
    </border>
    <border>
      <left style="medium">
        <color rgb="FF009FDA"/>
      </left>
      <right/>
      <top style="medium">
        <color rgb="FF009FDA"/>
      </top>
      <bottom/>
      <diagonal/>
    </border>
    <border>
      <left/>
      <right style="medium">
        <color rgb="FF009FDA"/>
      </right>
      <top style="medium">
        <color rgb="FF009FDA"/>
      </top>
      <bottom/>
      <diagonal/>
    </border>
    <border>
      <left style="medium">
        <color rgb="FF009FDA"/>
      </left>
      <right/>
      <top/>
      <bottom/>
      <diagonal/>
    </border>
    <border>
      <left/>
      <right style="medium">
        <color rgb="FF009FDA"/>
      </right>
      <top/>
      <bottom/>
      <diagonal/>
    </border>
    <border>
      <left style="medium">
        <color rgb="FF009FDA"/>
      </left>
      <right/>
      <top/>
      <bottom style="medium">
        <color rgb="FF009FDA"/>
      </bottom>
      <diagonal/>
    </border>
    <border>
      <left/>
      <right/>
      <top/>
      <bottom style="medium">
        <color rgb="FF009FDA"/>
      </bottom>
      <diagonal/>
    </border>
    <border>
      <left/>
      <right style="medium">
        <color rgb="FF009FDA"/>
      </right>
      <top/>
      <bottom style="medium">
        <color rgb="FF009FDA"/>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style="thin">
        <color rgb="FFBFBFBF"/>
      </right>
      <top/>
      <bottom style="thin">
        <color rgb="FFBFBFBF"/>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medium">
        <color theme="2"/>
      </left>
      <right/>
      <top style="medium">
        <color theme="2"/>
      </top>
      <bottom style="medium">
        <color theme="2"/>
      </bottom>
      <diagonal/>
    </border>
    <border>
      <left/>
      <right style="medium">
        <color theme="2"/>
      </right>
      <top style="medium">
        <color theme="2"/>
      </top>
      <bottom style="medium">
        <color theme="2"/>
      </bottom>
      <diagonal/>
    </border>
    <border>
      <left style="thin">
        <color theme="0" tint="-0.249977111117893"/>
      </left>
      <right/>
      <top/>
      <bottom/>
      <diagonal/>
    </border>
    <border>
      <left/>
      <right style="thin">
        <color theme="0" tint="-0.249977111117893"/>
      </right>
      <top/>
      <bottom/>
      <diagonal/>
    </border>
    <border>
      <left/>
      <right/>
      <top style="thin">
        <color theme="0" tint="-0.249977111117893"/>
      </top>
      <bottom/>
      <diagonal/>
    </border>
  </borders>
  <cellStyleXfs count="882">
    <xf numFmtId="0" fontId="0" fillId="0" borderId="0"/>
    <xf numFmtId="0" fontId="2" fillId="0" borderId="0"/>
    <xf numFmtId="0" fontId="3" fillId="0" borderId="0"/>
    <xf numFmtId="172" fontId="4" fillId="0" borderId="0" applyFont="0" applyFill="0" applyBorder="0" applyAlignment="0" applyProtection="0"/>
    <xf numFmtId="173" fontId="3" fillId="0" borderId="0" applyFont="0" applyFill="0" applyBorder="0" applyAlignment="0" applyProtection="0"/>
    <xf numFmtId="167" fontId="3" fillId="0" borderId="0" applyFont="0" applyFill="0" applyBorder="0">
      <alignment horizontal="right"/>
    </xf>
    <xf numFmtId="0" fontId="4" fillId="0" borderId="0"/>
    <xf numFmtId="0" fontId="3" fillId="0" borderId="0"/>
    <xf numFmtId="0" fontId="3" fillId="0" borderId="0"/>
    <xf numFmtId="0" fontId="1" fillId="0" borderId="0"/>
    <xf numFmtId="9" fontId="3" fillId="0" borderId="0" applyFont="0" applyFill="0" applyBorder="0" applyAlignment="0" applyProtection="0"/>
    <xf numFmtId="0" fontId="3" fillId="0" borderId="0"/>
    <xf numFmtId="9" fontId="1" fillId="0" borderId="0" applyFont="0" applyFill="0" applyBorder="0" applyAlignment="0" applyProtection="0"/>
    <xf numFmtId="0" fontId="4" fillId="0" borderId="0" applyBorder="0"/>
    <xf numFmtId="43" fontId="2" fillId="0" borderId="0" applyFont="0" applyFill="0" applyBorder="0" applyAlignment="0" applyProtection="0"/>
    <xf numFmtId="0" fontId="11" fillId="0" borderId="0"/>
    <xf numFmtId="0" fontId="2" fillId="0" borderId="0"/>
    <xf numFmtId="9" fontId="1" fillId="0" borderId="0" applyFont="0" applyFill="0" applyBorder="0" applyAlignment="0" applyProtection="0"/>
    <xf numFmtId="167" fontId="2" fillId="0" borderId="0" applyFont="0" applyFill="0" applyBorder="0">
      <alignment horizontal="right"/>
    </xf>
    <xf numFmtId="0" fontId="2" fillId="0" borderId="0"/>
    <xf numFmtId="173" fontId="2" fillId="0" borderId="0" applyFont="0" applyFill="0" applyBorder="0" applyAlignment="0" applyProtection="0"/>
    <xf numFmtId="0" fontId="2" fillId="0" borderId="0"/>
    <xf numFmtId="9" fontId="2" fillId="0" borderId="0" applyFont="0" applyFill="0" applyBorder="0" applyAlignment="0" applyProtection="0"/>
    <xf numFmtId="0" fontId="15" fillId="0" borderId="0" applyNumberFormat="0" applyFill="0" applyBorder="0" applyAlignment="0" applyProtection="0"/>
    <xf numFmtId="0" fontId="2" fillId="6" borderId="0"/>
    <xf numFmtId="0" fontId="16" fillId="4" borderId="0"/>
    <xf numFmtId="0" fontId="17" fillId="7" borderId="0"/>
    <xf numFmtId="0" fontId="18" fillId="8" borderId="0"/>
    <xf numFmtId="0" fontId="19" fillId="0" borderId="0"/>
    <xf numFmtId="0" fontId="20" fillId="0" borderId="0"/>
    <xf numFmtId="0" fontId="21" fillId="0" borderId="0"/>
    <xf numFmtId="177" fontId="2" fillId="0" borderId="0" applyFont="0" applyFill="0" applyBorder="0" applyAlignment="0" applyProtection="0"/>
    <xf numFmtId="178" fontId="2" fillId="0" borderId="0" applyFont="0" applyFill="0" applyBorder="0" applyAlignment="0" applyProtection="0"/>
    <xf numFmtId="39" fontId="2" fillId="0" borderId="0" applyFont="0" applyFill="0" applyBorder="0" applyAlignment="0" applyProtection="0"/>
    <xf numFmtId="4" fontId="2" fillId="9" borderId="0"/>
    <xf numFmtId="0" fontId="22" fillId="10" borderId="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0" fontId="16" fillId="11" borderId="1">
      <alignment vertical="center" wrapText="1"/>
    </xf>
    <xf numFmtId="0" fontId="2" fillId="6" borderId="0"/>
    <xf numFmtId="0" fontId="16" fillId="4" borderId="0"/>
    <xf numFmtId="0" fontId="17" fillId="7" borderId="0"/>
    <xf numFmtId="0" fontId="18" fillId="8" borderId="0"/>
    <xf numFmtId="0" fontId="19" fillId="0" borderId="0"/>
    <xf numFmtId="0" fontId="20" fillId="0" borderId="0"/>
    <xf numFmtId="0" fontId="21" fillId="0" borderId="0"/>
    <xf numFmtId="0" fontId="2" fillId="0" borderId="0"/>
    <xf numFmtId="0" fontId="2" fillId="0" borderId="0"/>
    <xf numFmtId="0" fontId="2" fillId="0" borderId="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24" fillId="29" borderId="0" applyNumberFormat="0" applyBorder="0" applyAlignment="0" applyProtection="0"/>
    <xf numFmtId="0" fontId="2" fillId="0" borderId="0" applyNumberFormat="0" applyFill="0" applyBorder="0" applyAlignment="0" applyProtection="0"/>
    <xf numFmtId="0" fontId="25" fillId="0" borderId="0" applyNumberFormat="0" applyFill="0" applyBorder="0" applyAlignment="0" applyProtection="0"/>
    <xf numFmtId="0" fontId="26" fillId="13" borderId="0" applyNumberFormat="0" applyBorder="0" applyAlignment="0" applyProtection="0"/>
    <xf numFmtId="0" fontId="8" fillId="0" borderId="2" applyNumberFormat="0" applyFont="0" applyFill="0" applyAlignment="0" applyProtection="0"/>
    <xf numFmtId="183" fontId="2" fillId="0" borderId="3" applyNumberFormat="0" applyFill="0" applyAlignment="0" applyProtection="0"/>
    <xf numFmtId="184" fontId="27" fillId="0" borderId="0" applyFont="0" applyFill="0" applyBorder="0" applyAlignment="0" applyProtection="0"/>
    <xf numFmtId="0" fontId="28" fillId="30" borderId="4" applyNumberFormat="0" applyAlignment="0" applyProtection="0"/>
    <xf numFmtId="49" fontId="2" fillId="0" borderId="5" applyBorder="0">
      <alignment horizontal="left" vertical="top" wrapText="1"/>
      <protection locked="0"/>
    </xf>
    <xf numFmtId="0" fontId="29" fillId="0" borderId="0"/>
    <xf numFmtId="185" fontId="30" fillId="0" borderId="0" applyAlignment="0" applyProtection="0"/>
    <xf numFmtId="0" fontId="10" fillId="31" borderId="6" applyNumberFormat="0" applyAlignment="0" applyProtection="0"/>
    <xf numFmtId="0" fontId="2" fillId="0" borderId="0">
      <alignment horizontal="center" wrapText="1"/>
      <protection hidden="1"/>
    </xf>
    <xf numFmtId="0" fontId="31" fillId="32" borderId="0"/>
    <xf numFmtId="43" fontId="1" fillId="0" borderId="0" applyFont="0" applyFill="0" applyBorder="0" applyAlignment="0" applyProtection="0"/>
    <xf numFmtId="186" fontId="32" fillId="0" borderId="0" applyFont="0" applyFill="0" applyBorder="0" applyAlignment="0" applyProtection="0"/>
    <xf numFmtId="3" fontId="33" fillId="0" borderId="0" applyFont="0" applyFill="0" applyBorder="0" applyAlignment="0" applyProtection="0"/>
    <xf numFmtId="0" fontId="34" fillId="33" borderId="0">
      <alignment horizontal="center" vertical="center" wrapText="1"/>
    </xf>
    <xf numFmtId="187" fontId="33" fillId="0" borderId="0" applyFont="0" applyFill="0" applyBorder="0" applyAlignment="0" applyProtection="0"/>
    <xf numFmtId="183" fontId="8" fillId="0" borderId="0" applyFont="0" applyFill="0" applyBorder="0" applyProtection="0">
      <alignment horizontal="right"/>
    </xf>
    <xf numFmtId="188" fontId="35" fillId="34" borderId="7"/>
    <xf numFmtId="175" fontId="36" fillId="34" borderId="7"/>
    <xf numFmtId="189" fontId="37" fillId="0" borderId="0" applyFill="0" applyBorder="0" applyAlignment="0" applyProtection="0"/>
    <xf numFmtId="0" fontId="38" fillId="0" borderId="0" applyNumberFormat="0" applyFill="0" applyBorder="0" applyAlignment="0" applyProtection="0"/>
    <xf numFmtId="3" fontId="39" fillId="0" borderId="0" applyNumberFormat="0" applyFont="0" applyFill="0" applyBorder="0" applyAlignment="0" applyProtection="0">
      <alignment horizontal="left"/>
    </xf>
    <xf numFmtId="2" fontId="33" fillId="0" borderId="0" applyFont="0" applyFill="0" applyBorder="0" applyAlignment="0" applyProtection="0"/>
    <xf numFmtId="0" fontId="40" fillId="35" borderId="8" applyNumberFormat="0" applyFont="0" applyAlignment="0" applyProtection="0"/>
    <xf numFmtId="0" fontId="41" fillId="14" borderId="0" applyNumberFormat="0" applyBorder="0" applyAlignment="0" applyProtection="0"/>
    <xf numFmtId="38" fontId="21" fillId="6" borderId="0" applyNumberFormat="0" applyBorder="0" applyAlignment="0" applyProtection="0"/>
    <xf numFmtId="188" fontId="42" fillId="0" borderId="0"/>
    <xf numFmtId="0" fontId="43" fillId="0" borderId="0" applyProtection="0">
      <alignment horizontal="right" vertical="top"/>
    </xf>
    <xf numFmtId="0" fontId="44" fillId="0" borderId="9" applyNumberFormat="0" applyAlignment="0" applyProtection="0">
      <alignment horizontal="left" vertical="center"/>
    </xf>
    <xf numFmtId="0" fontId="44" fillId="0" borderId="10">
      <alignment horizontal="left" vertical="center"/>
    </xf>
    <xf numFmtId="49" fontId="7" fillId="0" borderId="7">
      <alignment horizontal="center" vertical="center" wrapText="1"/>
      <protection locked="0"/>
    </xf>
    <xf numFmtId="0" fontId="45" fillId="0" borderId="11" applyNumberFormat="0" applyFill="0" applyAlignment="0" applyProtection="0"/>
    <xf numFmtId="0" fontId="46" fillId="0" borderId="12" applyNumberFormat="0" applyFill="0" applyAlignment="0" applyProtection="0"/>
    <xf numFmtId="0" fontId="47" fillId="0" borderId="13" applyNumberFormat="0" applyFill="0" applyAlignment="0" applyProtection="0"/>
    <xf numFmtId="0" fontId="47" fillId="0" borderId="0" applyNumberFormat="0" applyFill="0" applyBorder="0" applyAlignment="0" applyProtection="0"/>
    <xf numFmtId="10" fontId="21" fillId="9" borderId="7" applyNumberFormat="0" applyBorder="0" applyAlignment="0" applyProtection="0"/>
    <xf numFmtId="164" fontId="2" fillId="36" borderId="7"/>
    <xf numFmtId="0" fontId="48" fillId="0" borderId="0"/>
    <xf numFmtId="190" fontId="2" fillId="0" borderId="0" applyFill="0" applyBorder="0">
      <alignment horizontal="right"/>
      <protection locked="0"/>
    </xf>
    <xf numFmtId="0" fontId="7" fillId="37" borderId="14">
      <alignment horizontal="left" vertical="center" wrapText="1"/>
    </xf>
    <xf numFmtId="191" fontId="2" fillId="0" borderId="0" applyFont="0" applyFill="0" applyBorder="0" applyAlignment="0" applyProtection="0"/>
    <xf numFmtId="192" fontId="2" fillId="0" borderId="0" applyFont="0" applyFill="0" applyBorder="0" applyAlignment="0" applyProtection="0"/>
    <xf numFmtId="188" fontId="49" fillId="0" borderId="0"/>
    <xf numFmtId="37" fontId="50" fillId="0" borderId="0" applyNumberFormat="0" applyFill="0" applyBorder="0" applyAlignment="0" applyProtection="0">
      <alignment horizontal="right"/>
    </xf>
    <xf numFmtId="0" fontId="51" fillId="0" borderId="15" applyNumberFormat="0" applyFill="0" applyAlignment="0" applyProtection="0"/>
    <xf numFmtId="37" fontId="52" fillId="8" borderId="7"/>
    <xf numFmtId="41" fontId="2" fillId="0" borderId="0" applyFont="0" applyFill="0" applyBorder="0" applyAlignment="0" applyProtection="0"/>
    <xf numFmtId="164" fontId="2"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6" fontId="2" fillId="0" borderId="0" applyFont="0" applyFill="0" applyBorder="0" applyAlignment="0" applyProtection="0"/>
    <xf numFmtId="43" fontId="53" fillId="0" borderId="0" applyFont="0" applyFill="0" applyBorder="0" applyAlignment="0" applyProtection="0"/>
    <xf numFmtId="43" fontId="54" fillId="0" borderId="0" applyFont="0" applyFill="0" applyBorder="0" applyAlignment="0" applyProtection="0"/>
    <xf numFmtId="193" fontId="55" fillId="0" borderId="0" applyFont="0" applyFill="0" applyBorder="0" applyProtection="0">
      <alignment horizontal="right"/>
    </xf>
    <xf numFmtId="0" fontId="56" fillId="38" borderId="0" applyNumberFormat="0" applyBorder="0" applyAlignment="0" applyProtection="0"/>
    <xf numFmtId="0" fontId="57" fillId="39" borderId="0"/>
    <xf numFmtId="0" fontId="52" fillId="40" borderId="0"/>
    <xf numFmtId="0" fontId="58" fillId="0" borderId="0"/>
    <xf numFmtId="165" fontId="2" fillId="0" borderId="0"/>
    <xf numFmtId="0" fontId="1" fillId="0" borderId="0"/>
    <xf numFmtId="0" fontId="2" fillId="0" borderId="0"/>
    <xf numFmtId="0" fontId="2" fillId="0" borderId="0"/>
    <xf numFmtId="0" fontId="53" fillId="0" borderId="0"/>
    <xf numFmtId="0" fontId="1" fillId="0" borderId="0"/>
    <xf numFmtId="0" fontId="1" fillId="0" borderId="0"/>
    <xf numFmtId="0" fontId="1" fillId="0" borderId="0"/>
    <xf numFmtId="0" fontId="2" fillId="0" borderId="0"/>
    <xf numFmtId="0" fontId="2" fillId="0" borderId="0"/>
    <xf numFmtId="37" fontId="59" fillId="0" borderId="0" applyNumberFormat="0" applyFont="0" applyFill="0" applyBorder="0" applyAlignment="0" applyProtection="0"/>
    <xf numFmtId="0" fontId="23" fillId="41" borderId="16" applyNumberFormat="0" applyFont="0" applyAlignment="0" applyProtection="0"/>
    <xf numFmtId="194" fontId="7" fillId="0" borderId="0" applyFont="0" applyBorder="0"/>
    <xf numFmtId="0" fontId="60" fillId="0" borderId="0" applyProtection="0">
      <alignment horizontal="left"/>
    </xf>
    <xf numFmtId="0" fontId="60" fillId="0" borderId="0" applyFill="0" applyBorder="0" applyProtection="0">
      <alignment horizontal="left"/>
    </xf>
    <xf numFmtId="0" fontId="61" fillId="0" borderId="0" applyFill="0" applyBorder="0" applyProtection="0">
      <alignment horizontal="left"/>
    </xf>
    <xf numFmtId="10" fontId="2" fillId="0" borderId="0" applyFont="0" applyFill="0" applyBorder="0" applyAlignment="0" applyProtection="0"/>
    <xf numFmtId="195" fontId="8" fillId="0" borderId="0" applyFont="0" applyFill="0" applyBorder="0" applyProtection="0">
      <alignment horizontal="right"/>
    </xf>
    <xf numFmtId="9" fontId="62" fillId="8" borderId="7"/>
    <xf numFmtId="196" fontId="2" fillId="0" borderId="0" applyFill="0" applyBorder="0">
      <alignment horizontal="right"/>
      <protection locked="0"/>
    </xf>
    <xf numFmtId="9" fontId="2"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5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197" fontId="63" fillId="0" borderId="0" applyFill="0" applyBorder="0">
      <alignment horizontal="right"/>
      <protection hidden="1"/>
    </xf>
    <xf numFmtId="0" fontId="64" fillId="42" borderId="0"/>
    <xf numFmtId="0" fontId="53" fillId="40" borderId="0" applyNumberFormat="0" applyFont="0" applyBorder="0" applyAlignment="0" applyProtection="0"/>
    <xf numFmtId="189" fontId="27" fillId="0" borderId="0" applyFill="0" applyBorder="0" applyAlignment="0" applyProtection="0"/>
    <xf numFmtId="0" fontId="2" fillId="0" borderId="0"/>
    <xf numFmtId="0" fontId="65" fillId="0" borderId="17" applyNumberFormat="0" applyFill="0" applyProtection="0"/>
    <xf numFmtId="0" fontId="7" fillId="0" borderId="0" applyNumberFormat="0" applyFill="0" applyBorder="0" applyProtection="0"/>
    <xf numFmtId="0" fontId="65" fillId="0" borderId="17" applyNumberFormat="0" applyFill="0" applyProtection="0">
      <alignment horizontal="center" wrapText="1"/>
    </xf>
    <xf numFmtId="0" fontId="65" fillId="0" borderId="0" applyNumberFormat="0" applyFill="0" applyBorder="0" applyProtection="0">
      <alignment horizontal="center"/>
    </xf>
    <xf numFmtId="0" fontId="65" fillId="0" borderId="0" applyNumberFormat="0" applyFill="0" applyBorder="0" applyProtection="0"/>
    <xf numFmtId="0" fontId="66" fillId="0" borderId="0" applyNumberFormat="0" applyFill="0" applyBorder="0" applyProtection="0">
      <alignment vertical="top"/>
    </xf>
    <xf numFmtId="0" fontId="58" fillId="0" borderId="0" applyNumberFormat="0" applyFill="0" applyBorder="0" applyProtection="0"/>
    <xf numFmtId="0" fontId="52" fillId="40" borderId="0" applyNumberFormat="0" applyBorder="0" applyProtection="0"/>
    <xf numFmtId="0" fontId="57" fillId="39" borderId="0" applyNumberFormat="0" applyBorder="0" applyProtection="0"/>
    <xf numFmtId="0" fontId="64" fillId="42" borderId="0" applyNumberFormat="0" applyBorder="0" applyProtection="0"/>
    <xf numFmtId="0" fontId="31" fillId="43" borderId="0" applyNumberFormat="0" applyBorder="0" applyProtection="0"/>
    <xf numFmtId="0" fontId="67" fillId="0" borderId="0" applyNumberFormat="0" applyFill="0" applyBorder="0" applyProtection="0"/>
    <xf numFmtId="0" fontId="68" fillId="0" borderId="0" applyNumberFormat="0" applyFill="0" applyBorder="0" applyProtection="0"/>
    <xf numFmtId="0" fontId="69" fillId="0" borderId="0" applyNumberFormat="0" applyFill="0" applyBorder="0" applyProtection="0"/>
    <xf numFmtId="0" fontId="70" fillId="0" borderId="0" applyNumberFormat="0" applyFill="0" applyBorder="0" applyProtection="0">
      <alignment vertical="top"/>
    </xf>
    <xf numFmtId="0" fontId="71" fillId="0" borderId="0" applyNumberFormat="0" applyFill="0" applyBorder="0" applyProtection="0"/>
    <xf numFmtId="0" fontId="70" fillId="0" borderId="0" applyNumberFormat="0" applyFill="0" applyBorder="0" applyProtection="0">
      <alignment wrapText="1"/>
    </xf>
    <xf numFmtId="0" fontId="72" fillId="0" borderId="0" applyNumberFormat="0" applyFill="0" applyBorder="0" applyProtection="0"/>
    <xf numFmtId="0" fontId="29" fillId="0" borderId="0" applyNumberFormat="0" applyFill="0" applyBorder="0" applyProtection="0"/>
    <xf numFmtId="1" fontId="21" fillId="0" borderId="0" applyFill="0" applyBorder="0" applyProtection="0">
      <alignment horizontal="left"/>
    </xf>
    <xf numFmtId="0" fontId="21" fillId="0" borderId="0" applyNumberFormat="0" applyFill="0" applyBorder="0" applyProtection="0">
      <alignment horizontal="center" wrapText="1"/>
    </xf>
    <xf numFmtId="0" fontId="65" fillId="0" borderId="0" applyNumberFormat="0" applyFill="0" applyBorder="0" applyProtection="0">
      <alignment horizontal="left" vertical="top" wrapText="1"/>
    </xf>
    <xf numFmtId="0" fontId="65" fillId="0" borderId="0" applyNumberFormat="0" applyFill="0" applyBorder="0" applyProtection="0">
      <alignment horizontal="left" wrapText="1"/>
    </xf>
    <xf numFmtId="0" fontId="65" fillId="0" borderId="0" applyNumberFormat="0" applyFill="0" applyBorder="0" applyProtection="0">
      <alignment horizontal="left"/>
    </xf>
    <xf numFmtId="0" fontId="65" fillId="0" borderId="0" applyNumberFormat="0" applyFill="0" applyBorder="0" applyProtection="0">
      <alignment horizontal="right" vertical="top" wrapText="1"/>
    </xf>
    <xf numFmtId="0" fontId="65" fillId="0" borderId="0" applyNumberFormat="0" applyFill="0" applyBorder="0" applyProtection="0">
      <alignment horizontal="right" wrapText="1"/>
    </xf>
    <xf numFmtId="0" fontId="65" fillId="0" borderId="0" applyNumberFormat="0" applyFill="0" applyBorder="0" applyProtection="0">
      <alignment horizontal="center" vertical="top" wrapText="1"/>
    </xf>
    <xf numFmtId="0" fontId="65" fillId="0" borderId="0" applyNumberFormat="0" applyFill="0" applyBorder="0" applyProtection="0">
      <alignment horizontal="center" wrapText="1"/>
    </xf>
    <xf numFmtId="0" fontId="73" fillId="0" borderId="0" applyNumberFormat="0" applyFill="0" applyBorder="0" applyProtection="0">
      <alignment horizontal="left" vertical="top" wrapText="1"/>
    </xf>
    <xf numFmtId="4" fontId="73" fillId="0" borderId="0" applyFill="0" applyBorder="0" applyProtection="0">
      <alignment horizontal="left" vertical="top" wrapText="1"/>
    </xf>
    <xf numFmtId="0" fontId="73" fillId="0" borderId="0" applyNumberFormat="0" applyFill="0" applyBorder="0" applyProtection="0">
      <alignment horizontal="left" wrapText="1"/>
    </xf>
    <xf numFmtId="0" fontId="73" fillId="0" borderId="0" applyNumberFormat="0" applyFill="0" applyBorder="0" applyProtection="0">
      <alignment horizontal="right" vertical="top" wrapText="1"/>
    </xf>
    <xf numFmtId="0" fontId="73" fillId="0" borderId="0" applyNumberFormat="0" applyFill="0" applyBorder="0" applyProtection="0">
      <alignment horizontal="right" wrapText="1"/>
    </xf>
    <xf numFmtId="0" fontId="73" fillId="0" borderId="0" applyNumberFormat="0" applyFill="0" applyBorder="0" applyProtection="0">
      <alignment horizontal="center" vertical="top" wrapText="1"/>
    </xf>
    <xf numFmtId="0" fontId="73" fillId="0" borderId="0" applyNumberFormat="0" applyFill="0" applyBorder="0" applyProtection="0">
      <alignment horizontal="center" wrapText="1"/>
    </xf>
    <xf numFmtId="0" fontId="65" fillId="0" borderId="18" applyNumberFormat="0" applyFill="0" applyProtection="0">
      <alignment horizontal="right" wrapText="1"/>
    </xf>
    <xf numFmtId="0" fontId="74" fillId="0" borderId="0" applyNumberFormat="0" applyFill="0" applyBorder="0" applyProtection="0">
      <alignment horizontal="left" vertical="top" wrapText="1"/>
    </xf>
    <xf numFmtId="0" fontId="74" fillId="0" borderId="0" applyNumberFormat="0" applyFill="0" applyBorder="0" applyProtection="0">
      <alignment horizontal="left" wrapText="1"/>
    </xf>
    <xf numFmtId="0" fontId="74" fillId="0" borderId="0" applyNumberFormat="0" applyFill="0" applyBorder="0" applyProtection="0">
      <alignment horizontal="right" vertical="top" wrapText="1"/>
    </xf>
    <xf numFmtId="0" fontId="74" fillId="0" borderId="0" applyNumberFormat="0" applyFill="0" applyBorder="0" applyProtection="0">
      <alignment horizontal="right" wrapText="1"/>
    </xf>
    <xf numFmtId="0" fontId="74" fillId="0" borderId="0" applyNumberFormat="0" applyFill="0" applyBorder="0" applyProtection="0">
      <alignment horizontal="center" vertical="top" wrapText="1"/>
    </xf>
    <xf numFmtId="0" fontId="74" fillId="0" borderId="0" applyNumberFormat="0" applyFill="0" applyBorder="0" applyProtection="0">
      <alignment horizontal="center" wrapText="1"/>
    </xf>
    <xf numFmtId="0" fontId="75" fillId="0" borderId="0" applyNumberFormat="0" applyFill="0" applyBorder="0" applyProtection="0">
      <alignment horizontal="left" vertical="top" wrapText="1"/>
    </xf>
    <xf numFmtId="0" fontId="76" fillId="39" borderId="0" applyNumberFormat="0" applyBorder="0" applyProtection="0">
      <alignment horizontal="left" wrapText="1"/>
    </xf>
    <xf numFmtId="0" fontId="76" fillId="39" borderId="0" applyNumberFormat="0" applyBorder="0" applyProtection="0">
      <alignment horizontal="left"/>
    </xf>
    <xf numFmtId="0" fontId="76" fillId="39" borderId="0" applyNumberFormat="0" applyBorder="0" applyProtection="0">
      <alignment horizontal="right"/>
    </xf>
    <xf numFmtId="0" fontId="70" fillId="40" borderId="0" applyNumberFormat="0" applyBorder="0" applyProtection="0">
      <alignment vertical="top" wrapText="1"/>
    </xf>
    <xf numFmtId="176" fontId="70" fillId="40" borderId="0" applyBorder="0" applyProtection="0">
      <alignment vertical="top" wrapText="1"/>
    </xf>
    <xf numFmtId="4" fontId="21" fillId="0" borderId="0" applyFill="0" applyBorder="0" applyProtection="0">
      <alignment horizontal="left" vertical="top"/>
    </xf>
    <xf numFmtId="176" fontId="21" fillId="0" borderId="0" applyFill="0" applyBorder="0" applyProtection="0">
      <alignment horizontal="right"/>
    </xf>
    <xf numFmtId="3" fontId="21" fillId="0" borderId="0" applyFill="0" applyBorder="0" applyProtection="0">
      <alignment horizontal="right"/>
    </xf>
    <xf numFmtId="3" fontId="21" fillId="0" borderId="0" applyFill="0" applyBorder="0" applyProtection="0">
      <alignment horizontal="center"/>
    </xf>
    <xf numFmtId="174" fontId="21" fillId="0" borderId="0" applyFill="0" applyBorder="0" applyProtection="0">
      <alignment horizontal="right"/>
    </xf>
    <xf numFmtId="174" fontId="65" fillId="0" borderId="0" applyFill="0" applyBorder="0" applyProtection="0">
      <alignment horizontal="right"/>
    </xf>
    <xf numFmtId="174" fontId="74" fillId="0" borderId="0" applyFill="0" applyBorder="0" applyProtection="0">
      <alignment horizontal="right"/>
    </xf>
    <xf numFmtId="174" fontId="75" fillId="0" borderId="0" applyFill="0" applyBorder="0" applyProtection="0">
      <alignment horizontal="right"/>
    </xf>
    <xf numFmtId="4" fontId="65" fillId="0" borderId="0" applyFill="0" applyBorder="0" applyProtection="0">
      <alignment horizontal="right"/>
    </xf>
    <xf numFmtId="4" fontId="74" fillId="0" borderId="0" applyFill="0" applyBorder="0" applyProtection="0">
      <alignment horizontal="right"/>
    </xf>
    <xf numFmtId="4" fontId="75" fillId="0" borderId="0" applyFill="0" applyBorder="0" applyProtection="0">
      <alignment horizontal="right"/>
    </xf>
    <xf numFmtId="198" fontId="21" fillId="0" borderId="0" applyFill="0" applyBorder="0" applyProtection="0">
      <alignment horizontal="right" vertical="top" wrapText="1"/>
    </xf>
    <xf numFmtId="198" fontId="21" fillId="0" borderId="0" applyFill="0" applyBorder="0" applyProtection="0">
      <alignment horizontal="center" vertical="top" wrapText="1"/>
    </xf>
    <xf numFmtId="0" fontId="77" fillId="0" borderId="17" applyNumberFormat="0" applyFill="0" applyProtection="0">
      <alignment horizontal="left" vertical="top"/>
    </xf>
    <xf numFmtId="4" fontId="21" fillId="0" borderId="0" applyFill="0" applyBorder="0" applyProtection="0">
      <alignment horizontal="left"/>
    </xf>
    <xf numFmtId="4" fontId="21" fillId="0" borderId="0" applyFill="0" applyBorder="0" applyProtection="0">
      <alignment horizontal="right"/>
    </xf>
    <xf numFmtId="4" fontId="65" fillId="0" borderId="0" applyFill="0" applyBorder="0" applyProtection="0">
      <alignment horizontal="right"/>
    </xf>
    <xf numFmtId="4" fontId="21" fillId="0" borderId="0" applyFill="0" applyBorder="0" applyProtection="0">
      <alignment horizontal="center"/>
    </xf>
    <xf numFmtId="199" fontId="21" fillId="0" borderId="0" applyFill="0" applyBorder="0" applyProtection="0">
      <alignment horizontal="right"/>
    </xf>
    <xf numFmtId="200" fontId="21" fillId="0" borderId="0" applyFill="0" applyBorder="0" applyProtection="0">
      <alignment horizontal="right"/>
    </xf>
    <xf numFmtId="201" fontId="21" fillId="0" borderId="0" applyFill="0" applyBorder="0" applyProtection="0">
      <alignment horizontal="right"/>
    </xf>
    <xf numFmtId="202" fontId="21" fillId="0" borderId="0" applyFill="0" applyBorder="0" applyProtection="0">
      <alignment horizontal="right"/>
    </xf>
    <xf numFmtId="203" fontId="21" fillId="0" borderId="0" applyFill="0" applyBorder="0" applyProtection="0">
      <alignment horizontal="right"/>
    </xf>
    <xf numFmtId="204" fontId="21" fillId="0" borderId="0" applyFill="0" applyBorder="0" applyProtection="0">
      <alignment horizontal="right"/>
    </xf>
    <xf numFmtId="205" fontId="21" fillId="0" borderId="0" applyFill="0" applyBorder="0" applyProtection="0">
      <alignment horizontal="right"/>
    </xf>
    <xf numFmtId="206" fontId="21" fillId="0" borderId="0" applyFill="0" applyBorder="0" applyProtection="0">
      <alignment horizontal="right"/>
    </xf>
    <xf numFmtId="207" fontId="21" fillId="0" borderId="0" applyFill="0" applyBorder="0" applyProtection="0">
      <alignment horizontal="right"/>
    </xf>
    <xf numFmtId="4" fontId="21" fillId="0" borderId="0" applyFill="0" applyBorder="0" applyProtection="0">
      <alignment horizontal="center"/>
    </xf>
    <xf numFmtId="174" fontId="21" fillId="0" borderId="0" applyFill="0" applyBorder="0" applyProtection="0">
      <alignment horizontal="center"/>
    </xf>
    <xf numFmtId="0" fontId="21" fillId="0" borderId="0" applyNumberFormat="0" applyFill="0" applyBorder="0" applyProtection="0">
      <alignment horizontal="left" vertical="top" wrapText="1"/>
    </xf>
    <xf numFmtId="203" fontId="78" fillId="0" borderId="0" applyFill="0" applyBorder="0" applyProtection="0">
      <alignment horizontal="right"/>
    </xf>
    <xf numFmtId="201" fontId="78" fillId="0" borderId="0" applyFill="0" applyBorder="0" applyProtection="0">
      <alignment horizontal="right"/>
    </xf>
    <xf numFmtId="205" fontId="78" fillId="0" borderId="0" applyFill="0" applyBorder="0" applyProtection="0">
      <alignment horizontal="right"/>
    </xf>
    <xf numFmtId="208" fontId="78" fillId="0" borderId="0" applyFill="0" applyBorder="0" applyProtection="0">
      <alignment horizontal="right"/>
    </xf>
    <xf numFmtId="209" fontId="78" fillId="0" borderId="0" applyFill="0" applyBorder="0" applyProtection="0">
      <alignment horizontal="right"/>
    </xf>
    <xf numFmtId="0" fontId="79" fillId="0" borderId="0" applyNumberFormat="0" applyFill="0" applyBorder="0" applyProtection="0">
      <alignment horizontal="left"/>
    </xf>
    <xf numFmtId="0" fontId="69" fillId="0" borderId="0"/>
    <xf numFmtId="49" fontId="80" fillId="0" borderId="0">
      <alignment horizontal="left"/>
      <protection locked="0"/>
    </xf>
    <xf numFmtId="0" fontId="68" fillId="0" borderId="0"/>
    <xf numFmtId="0" fontId="20" fillId="0" borderId="0" applyFill="0" applyBorder="0" applyProtection="0">
      <alignment horizontal="center" vertical="center"/>
    </xf>
    <xf numFmtId="0" fontId="20" fillId="0" borderId="0" applyFill="0" applyBorder="0" applyProtection="0"/>
    <xf numFmtId="49" fontId="2" fillId="0" borderId="0">
      <alignment horizontal="left"/>
      <protection locked="0"/>
    </xf>
    <xf numFmtId="0" fontId="7" fillId="0" borderId="0" applyFill="0" applyBorder="0" applyProtection="0">
      <alignment horizontal="left"/>
    </xf>
    <xf numFmtId="0" fontId="81" fillId="0" borderId="0" applyFill="0" applyBorder="0" applyProtection="0">
      <alignment horizontal="left" vertical="top"/>
    </xf>
    <xf numFmtId="0" fontId="70" fillId="0" borderId="0"/>
    <xf numFmtId="0" fontId="71" fillId="0" borderId="0"/>
    <xf numFmtId="0" fontId="67" fillId="0" borderId="0">
      <alignment vertical="top"/>
    </xf>
    <xf numFmtId="0" fontId="53"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66" fillId="0" borderId="0">
      <alignment vertical="top"/>
    </xf>
    <xf numFmtId="0" fontId="2" fillId="0" borderId="0" applyBorder="0"/>
    <xf numFmtId="0" fontId="12" fillId="0" borderId="19" applyNumberFormat="0" applyFill="0" applyAlignment="0" applyProtection="0"/>
    <xf numFmtId="168" fontId="40" fillId="0" borderId="0" applyFont="0" applyFill="0" applyBorder="0" applyAlignment="0" applyProtection="0"/>
    <xf numFmtId="210" fontId="2" fillId="0" borderId="0" applyFont="0" applyFill="0" applyBorder="0" applyAlignment="0" applyProtection="0"/>
    <xf numFmtId="0" fontId="84" fillId="0" borderId="0" applyNumberFormat="0" applyFill="0" applyBorder="0" applyAlignment="0" applyProtection="0"/>
    <xf numFmtId="183" fontId="8" fillId="0" borderId="0" applyFont="0" applyFill="0" applyBorder="0" applyProtection="0">
      <alignment horizontal="right"/>
    </xf>
    <xf numFmtId="211" fontId="27" fillId="0" borderId="0" applyFont="0" applyFill="0" applyBorder="0" applyAlignment="0" applyProtection="0"/>
    <xf numFmtId="0" fontId="2" fillId="0" borderId="0"/>
    <xf numFmtId="0" fontId="85" fillId="0" borderId="0" applyNumberFormat="0" applyFont="0" applyFill="0" applyBorder="0" applyAlignment="0" applyProtection="0"/>
    <xf numFmtId="0" fontId="86" fillId="6" borderId="4" applyNumberFormat="0">
      <alignment readingOrder="1"/>
      <protection locked="0"/>
    </xf>
    <xf numFmtId="0" fontId="86" fillId="6" borderId="4" applyNumberFormat="0">
      <alignment readingOrder="1"/>
      <protection locked="0"/>
    </xf>
    <xf numFmtId="0" fontId="87" fillId="0" borderId="4" applyNumberFormat="0">
      <alignment readingOrder="1"/>
      <protection locked="0"/>
    </xf>
    <xf numFmtId="0" fontId="88" fillId="0" borderId="4" applyNumberFormat="0">
      <alignment readingOrder="1"/>
      <protection locked="0"/>
    </xf>
    <xf numFmtId="212" fontId="88" fillId="6" borderId="4">
      <alignment readingOrder="1"/>
      <protection locked="0"/>
    </xf>
    <xf numFmtId="212" fontId="89" fillId="6" borderId="4">
      <alignment readingOrder="1"/>
      <protection locked="0"/>
    </xf>
    <xf numFmtId="0" fontId="88" fillId="44" borderId="4" applyNumberFormat="0">
      <alignment readingOrder="1"/>
      <protection locked="0"/>
    </xf>
    <xf numFmtId="4" fontId="88" fillId="2" borderId="4">
      <alignment readingOrder="1"/>
      <protection locked="0"/>
    </xf>
    <xf numFmtId="4" fontId="88" fillId="4" borderId="4">
      <alignment readingOrder="1"/>
      <protection locked="0"/>
    </xf>
    <xf numFmtId="4" fontId="88" fillId="4" borderId="4">
      <alignment horizontal="center" readingOrder="1"/>
      <protection locked="0"/>
    </xf>
    <xf numFmtId="0" fontId="88" fillId="2" borderId="4" applyNumberFormat="0">
      <alignment horizontal="center" readingOrder="1"/>
      <protection locked="0"/>
    </xf>
    <xf numFmtId="4" fontId="88" fillId="2" borderId="4">
      <alignment readingOrder="1"/>
      <protection locked="0"/>
    </xf>
    <xf numFmtId="4" fontId="88" fillId="4" borderId="4">
      <alignment readingOrder="1"/>
      <protection locked="0"/>
    </xf>
    <xf numFmtId="183" fontId="90" fillId="0" borderId="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24" fillId="29" borderId="0" applyNumberFormat="0" applyBorder="0" applyAlignment="0" applyProtection="0"/>
    <xf numFmtId="0" fontId="26" fillId="13" borderId="0" applyNumberFormat="0" applyBorder="0" applyAlignment="0" applyProtection="0"/>
    <xf numFmtId="0" fontId="28" fillId="30" borderId="4" applyNumberFormat="0" applyAlignment="0" applyProtection="0"/>
    <xf numFmtId="0" fontId="10" fillId="31" borderId="6" applyNumberFormat="0" applyAlignment="0" applyProtection="0"/>
    <xf numFmtId="0" fontId="91"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16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38" fillId="0" borderId="0" applyNumberFormat="0" applyFill="0" applyBorder="0" applyAlignment="0" applyProtection="0"/>
    <xf numFmtId="0" fontId="41" fillId="14" borderId="0" applyNumberFormat="0" applyBorder="0" applyAlignment="0" applyProtection="0"/>
    <xf numFmtId="0" fontId="45" fillId="0" borderId="11" applyNumberFormat="0" applyFill="0" applyAlignment="0" applyProtection="0"/>
    <xf numFmtId="0" fontId="46" fillId="0" borderId="12" applyNumberFormat="0" applyFill="0" applyAlignment="0" applyProtection="0"/>
    <xf numFmtId="0" fontId="47" fillId="0" borderId="13" applyNumberFormat="0" applyFill="0" applyAlignment="0" applyProtection="0"/>
    <xf numFmtId="0" fontId="47" fillId="0" borderId="0" applyNumberFormat="0" applyFill="0" applyBorder="0" applyAlignment="0" applyProtection="0"/>
    <xf numFmtId="0" fontId="93"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94" fillId="17" borderId="4" applyNumberFormat="0" applyAlignment="0" applyProtection="0"/>
    <xf numFmtId="0" fontId="51" fillId="0" borderId="15" applyNumberFormat="0" applyFill="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166" fontId="2" fillId="0" borderId="0" applyFont="0" applyFill="0" applyBorder="0" applyAlignment="0" applyProtection="0"/>
    <xf numFmtId="0" fontId="56" fillId="38" borderId="0" applyNumberFormat="0" applyBorder="0" applyAlignment="0" applyProtection="0"/>
    <xf numFmtId="0" fontId="2" fillId="0" borderId="0"/>
    <xf numFmtId="213" fontId="2" fillId="0" borderId="0"/>
    <xf numFmtId="0" fontId="1" fillId="0" borderId="0"/>
    <xf numFmtId="0" fontId="11" fillId="0" borderId="0"/>
    <xf numFmtId="0" fontId="2" fillId="0" borderId="0"/>
    <xf numFmtId="0" fontId="2" fillId="0" borderId="0"/>
    <xf numFmtId="213" fontId="1" fillId="0" borderId="0"/>
    <xf numFmtId="0" fontId="95" fillId="0" borderId="20" applyNumberFormat="0" applyFont="0">
      <alignment readingOrder="1"/>
      <protection locked="0"/>
    </xf>
    <xf numFmtId="0" fontId="11" fillId="0" borderId="0"/>
    <xf numFmtId="0" fontId="11" fillId="0" borderId="0"/>
    <xf numFmtId="0" fontId="2" fillId="0" borderId="0"/>
    <xf numFmtId="0" fontId="25" fillId="0" borderId="0"/>
    <xf numFmtId="0" fontId="2" fillId="0" borderId="0"/>
    <xf numFmtId="0" fontId="1" fillId="0" borderId="0"/>
    <xf numFmtId="0" fontId="1" fillId="0" borderId="0"/>
    <xf numFmtId="0" fontId="1" fillId="0" borderId="0"/>
    <xf numFmtId="0" fontId="1" fillId="0" borderId="0"/>
    <xf numFmtId="0" fontId="11" fillId="0" borderId="0"/>
    <xf numFmtId="0" fontId="2" fillId="0" borderId="0"/>
    <xf numFmtId="0" fontId="1" fillId="0" borderId="0"/>
    <xf numFmtId="0" fontId="2" fillId="41" borderId="16" applyNumberFormat="0" applyFont="0" applyAlignment="0" applyProtection="0"/>
    <xf numFmtId="0" fontId="96" fillId="30" borderId="21"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7" fillId="0" borderId="22" applyNumberFormat="0" applyAlignment="0" applyProtection="0"/>
    <xf numFmtId="0" fontId="83" fillId="0" borderId="0" applyNumberFormat="0" applyFill="0" applyBorder="0" applyAlignment="0" applyProtection="0"/>
    <xf numFmtId="0" fontId="12" fillId="0" borderId="19" applyNumberFormat="0" applyFill="0" applyAlignment="0" applyProtection="0"/>
    <xf numFmtId="185" fontId="7" fillId="6" borderId="7" applyAlignment="0" applyProtection="0"/>
    <xf numFmtId="0" fontId="84" fillId="0" borderId="0" applyNumberFormat="0" applyFill="0" applyBorder="0" applyAlignment="0" applyProtection="0"/>
    <xf numFmtId="0" fontId="11"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 fillId="36" borderId="7"/>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0" fontId="65" fillId="0" borderId="23" applyNumberFormat="0" applyFill="0" applyProtection="0">
      <alignment horizontal="right" wrapText="1"/>
    </xf>
    <xf numFmtId="43" fontId="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 fillId="36" borderId="7"/>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46" borderId="0" applyNumberFormat="0" applyBorder="0" applyAlignment="0" applyProtection="0"/>
    <xf numFmtId="0" fontId="1" fillId="57" borderId="0" applyNumberFormat="0" applyBorder="0" applyAlignment="0" applyProtection="0"/>
    <xf numFmtId="0" fontId="98" fillId="58" borderId="0" applyNumberFormat="0" applyBorder="0" applyAlignment="0" applyProtection="0"/>
    <xf numFmtId="0" fontId="98" fillId="59" borderId="0" applyNumberFormat="0" applyBorder="0" applyAlignment="0" applyProtection="0"/>
    <xf numFmtId="0" fontId="98" fillId="60" borderId="0" applyNumberFormat="0" applyBorder="0" applyAlignment="0" applyProtection="0"/>
    <xf numFmtId="0" fontId="98" fillId="61" borderId="0" applyNumberFormat="0" applyBorder="0" applyAlignment="0" applyProtection="0"/>
    <xf numFmtId="0" fontId="98" fillId="62" borderId="0" applyNumberFormat="0" applyBorder="0" applyAlignment="0" applyProtection="0"/>
    <xf numFmtId="0" fontId="98" fillId="63" borderId="0" applyNumberFormat="0" applyBorder="0" applyAlignment="0" applyProtection="0"/>
    <xf numFmtId="0" fontId="98" fillId="45" borderId="0" applyNumberFormat="0" applyBorder="0" applyAlignment="0" applyProtection="0"/>
    <xf numFmtId="0" fontId="98" fillId="64" borderId="0" applyNumberFormat="0" applyBorder="0" applyAlignment="0" applyProtection="0"/>
    <xf numFmtId="0" fontId="98" fillId="65" borderId="0" applyNumberFormat="0" applyBorder="0" applyAlignment="0" applyProtection="0"/>
    <xf numFmtId="0" fontId="98" fillId="66" borderId="0" applyNumberFormat="0" applyBorder="0" applyAlignment="0" applyProtection="0"/>
    <xf numFmtId="0" fontId="98" fillId="67" borderId="0" applyNumberFormat="0" applyBorder="0" applyAlignment="0" applyProtection="0"/>
    <xf numFmtId="0" fontId="98" fillId="68" borderId="0" applyNumberFormat="0" applyBorder="0" applyAlignment="0" applyProtection="0"/>
    <xf numFmtId="0" fontId="101" fillId="69" borderId="0" applyNumberFormat="0" applyBorder="0" applyAlignment="0" applyProtection="0"/>
    <xf numFmtId="0" fontId="5" fillId="71" borderId="29" applyNumberFormat="0" applyAlignment="0" applyProtection="0"/>
    <xf numFmtId="0" fontId="105" fillId="0" borderId="0" applyNumberFormat="0" applyFill="0" applyBorder="0" applyAlignment="0" applyProtection="0"/>
    <xf numFmtId="0" fontId="100" fillId="72" borderId="0" applyNumberFormat="0" applyBorder="0" applyAlignment="0" applyProtection="0"/>
    <xf numFmtId="0" fontId="99" fillId="0" borderId="24" applyNumberFormat="0" applyFill="0" applyAlignment="0" applyProtection="0"/>
    <xf numFmtId="0" fontId="14" fillId="0" borderId="25" applyNumberFormat="0" applyFill="0" applyAlignment="0" applyProtection="0"/>
    <xf numFmtId="0" fontId="9" fillId="0" borderId="26" applyNumberFormat="0" applyFill="0" applyAlignment="0" applyProtection="0"/>
    <xf numFmtId="0" fontId="9" fillId="0" borderId="0" applyNumberFormat="0" applyFill="0" applyBorder="0" applyAlignment="0" applyProtection="0"/>
    <xf numFmtId="0" fontId="104" fillId="0" borderId="28" applyNumberFormat="0" applyFill="0" applyAlignment="0" applyProtection="0"/>
    <xf numFmtId="0" fontId="102" fillId="73" borderId="0" applyNumberFormat="0" applyBorder="0" applyAlignment="0" applyProtection="0"/>
    <xf numFmtId="0" fontId="1" fillId="74" borderId="30" applyNumberFormat="0" applyFont="0" applyAlignment="0" applyProtection="0"/>
    <xf numFmtId="0" fontId="106" fillId="0" borderId="0" applyNumberFormat="0" applyFill="0" applyBorder="0" applyAlignment="0" applyProtection="0"/>
    <xf numFmtId="0" fontId="6" fillId="0" borderId="31" applyNumberFormat="0" applyFill="0" applyAlignment="0" applyProtection="0"/>
    <xf numFmtId="0" fontId="13" fillId="0" borderId="0" applyNumberFormat="0" applyFill="0" applyBorder="0" applyAlignment="0" applyProtection="0"/>
    <xf numFmtId="0" fontId="25" fillId="0" borderId="0"/>
    <xf numFmtId="9" fontId="2" fillId="0" borderId="0" applyFont="0" applyFill="0" applyBorder="0" applyAlignment="0" applyProtection="0"/>
    <xf numFmtId="43" fontId="2" fillId="0" borderId="0" applyFont="0" applyFill="0" applyBorder="0" applyAlignment="0" applyProtection="0"/>
    <xf numFmtId="9" fontId="1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 fillId="36" borderId="7"/>
    <xf numFmtId="41" fontId="2"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 fillId="36" borderId="7"/>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0" fontId="65" fillId="0" borderId="18" applyNumberFormat="0" applyFill="0" applyProtection="0">
      <alignment horizontal="right" wrapText="1"/>
    </xf>
    <xf numFmtId="43" fontId="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2" fillId="36" borderId="7"/>
    <xf numFmtId="43" fontId="2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183" fontId="2" fillId="0" borderId="3" applyNumberFormat="0" applyFill="0" applyAlignment="0" applyProtection="0"/>
    <xf numFmtId="9" fontId="11" fillId="0" borderId="0" applyFont="0" applyFill="0" applyBorder="0" applyAlignment="0" applyProtection="0"/>
    <xf numFmtId="0" fontId="28" fillId="30" borderId="4" applyNumberFormat="0" applyAlignment="0" applyProtection="0"/>
    <xf numFmtId="0" fontId="8" fillId="0" borderId="33" applyNumberFormat="0" applyFont="0" applyFill="0" applyAlignment="0" applyProtection="0"/>
    <xf numFmtId="188" fontId="2" fillId="0" borderId="0"/>
    <xf numFmtId="0" fontId="23" fillId="41" borderId="16" applyNumberFormat="0" applyFont="0" applyAlignment="0" applyProtection="0"/>
    <xf numFmtId="214" fontId="1" fillId="0" borderId="0" applyFont="0" applyFill="0" applyBorder="0" applyAlignment="0" applyProtection="0"/>
    <xf numFmtId="170" fontId="2" fillId="0" borderId="0" applyFont="0" applyFill="0" applyBorder="0" applyAlignment="0" applyProtection="0"/>
    <xf numFmtId="172" fontId="2" fillId="0" borderId="0" applyFont="0" applyFill="0" applyBorder="0" applyAlignment="0" applyProtection="0"/>
    <xf numFmtId="4" fontId="88" fillId="4" borderId="4">
      <alignment horizontal="center" readingOrder="1"/>
      <protection locked="0"/>
    </xf>
    <xf numFmtId="43" fontId="2" fillId="0" borderId="0" applyFont="0" applyFill="0" applyBorder="0" applyAlignment="0" applyProtection="0"/>
    <xf numFmtId="0" fontId="40" fillId="35" borderId="8" applyNumberFormat="0" applyFont="0" applyAlignment="0" applyProtection="0"/>
    <xf numFmtId="0" fontId="2" fillId="41" borderId="16" applyNumberFormat="0" applyFon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183" fontId="2" fillId="0" borderId="3" applyNumberFormat="0" applyFill="0" applyAlignment="0" applyProtection="0"/>
    <xf numFmtId="0" fontId="11" fillId="0" borderId="0"/>
    <xf numFmtId="0" fontId="1" fillId="0" borderId="0"/>
    <xf numFmtId="0" fontId="1"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46" borderId="0" applyNumberFormat="0" applyBorder="0" applyAlignment="0" applyProtection="0"/>
    <xf numFmtId="0" fontId="1" fillId="57" borderId="0" applyNumberFormat="0" applyBorder="0" applyAlignment="0" applyProtection="0"/>
    <xf numFmtId="0" fontId="98" fillId="58" borderId="0" applyNumberFormat="0" applyBorder="0" applyAlignment="0" applyProtection="0"/>
    <xf numFmtId="0" fontId="98" fillId="59" borderId="0" applyNumberFormat="0" applyBorder="0" applyAlignment="0" applyProtection="0"/>
    <xf numFmtId="0" fontId="98" fillId="60" borderId="0" applyNumberFormat="0" applyBorder="0" applyAlignment="0" applyProtection="0"/>
    <xf numFmtId="0" fontId="98" fillId="61" borderId="0" applyNumberFormat="0" applyBorder="0" applyAlignment="0" applyProtection="0"/>
    <xf numFmtId="0" fontId="98" fillId="62" borderId="0" applyNumberFormat="0" applyBorder="0" applyAlignment="0" applyProtection="0"/>
    <xf numFmtId="0" fontId="98" fillId="63" borderId="0" applyNumberFormat="0" applyBorder="0" applyAlignment="0" applyProtection="0"/>
    <xf numFmtId="0" fontId="98" fillId="45" borderId="0" applyNumberFormat="0" applyBorder="0" applyAlignment="0" applyProtection="0"/>
    <xf numFmtId="0" fontId="98" fillId="64" borderId="0" applyNumberFormat="0" applyBorder="0" applyAlignment="0" applyProtection="0"/>
    <xf numFmtId="0" fontId="98" fillId="65" borderId="0" applyNumberFormat="0" applyBorder="0" applyAlignment="0" applyProtection="0"/>
    <xf numFmtId="0" fontId="98" fillId="66" borderId="0" applyNumberFormat="0" applyBorder="0" applyAlignment="0" applyProtection="0"/>
    <xf numFmtId="0" fontId="98" fillId="67" borderId="0" applyNumberFormat="0" applyBorder="0" applyAlignment="0" applyProtection="0"/>
    <xf numFmtId="0" fontId="98" fillId="68" borderId="0" applyNumberFormat="0" applyBorder="0" applyAlignment="0" applyProtection="0"/>
    <xf numFmtId="0" fontId="101" fillId="69" borderId="0" applyNumberFormat="0" applyBorder="0" applyAlignment="0" applyProtection="0"/>
    <xf numFmtId="0" fontId="103" fillId="70" borderId="27" applyNumberFormat="0" applyAlignment="0" applyProtection="0"/>
    <xf numFmtId="0" fontId="5" fillId="71" borderId="29" applyNumberFormat="0" applyAlignment="0" applyProtection="0"/>
    <xf numFmtId="0" fontId="105" fillId="0" borderId="0" applyNumberFormat="0" applyFill="0" applyBorder="0" applyAlignment="0" applyProtection="0"/>
    <xf numFmtId="0" fontId="100" fillId="72" borderId="0" applyNumberFormat="0" applyBorder="0" applyAlignment="0" applyProtection="0"/>
    <xf numFmtId="0" fontId="99" fillId="0" borderId="24" applyNumberFormat="0" applyFill="0" applyAlignment="0" applyProtection="0"/>
    <xf numFmtId="0" fontId="14" fillId="0" borderId="25" applyNumberFormat="0" applyFill="0" applyAlignment="0" applyProtection="0"/>
    <xf numFmtId="0" fontId="9" fillId="0" borderId="26" applyNumberFormat="0" applyFill="0" applyAlignment="0" applyProtection="0"/>
    <xf numFmtId="0" fontId="9" fillId="0" borderId="0" applyNumberFormat="0" applyFill="0" applyBorder="0" applyAlignment="0" applyProtection="0"/>
    <xf numFmtId="0" fontId="104" fillId="0" borderId="28" applyNumberFormat="0" applyFill="0" applyAlignment="0" applyProtection="0"/>
    <xf numFmtId="0" fontId="102" fillId="73" borderId="0" applyNumberFormat="0" applyBorder="0" applyAlignment="0" applyProtection="0"/>
    <xf numFmtId="0" fontId="1" fillId="74" borderId="30" applyNumberFormat="0" applyFont="0" applyAlignment="0" applyProtection="0"/>
    <xf numFmtId="0" fontId="106" fillId="0" borderId="0" applyNumberFormat="0" applyFill="0" applyBorder="0" applyAlignment="0" applyProtection="0"/>
    <xf numFmtId="0" fontId="6" fillId="0" borderId="31" applyNumberFormat="0" applyFill="0" applyAlignment="0" applyProtection="0"/>
    <xf numFmtId="0" fontId="13" fillId="0" borderId="0" applyNumberFormat="0" applyFill="0" applyBorder="0" applyAlignment="0" applyProtection="0"/>
    <xf numFmtId="215" fontId="11" fillId="0" borderId="0" applyFont="0" applyFill="0" applyBorder="0" applyAlignment="0" applyProtection="0"/>
    <xf numFmtId="0" fontId="11" fillId="0" borderId="0"/>
    <xf numFmtId="215" fontId="1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1" fillId="0" borderId="0"/>
    <xf numFmtId="9" fontId="1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43" fontId="23" fillId="0" borderId="0" applyFont="0" applyFill="0" applyBorder="0" applyAlignment="0" applyProtection="0"/>
    <xf numFmtId="9" fontId="23" fillId="0" borderId="0" applyFont="0" applyFill="0" applyBorder="0" applyAlignment="0" applyProtection="0"/>
    <xf numFmtId="0" fontId="1" fillId="0" borderId="0"/>
    <xf numFmtId="9" fontId="1" fillId="0" borderId="0" applyFont="0" applyFill="0" applyBorder="0" applyAlignment="0" applyProtection="0"/>
    <xf numFmtId="0" fontId="11" fillId="0" borderId="0"/>
    <xf numFmtId="215" fontId="11" fillId="0" borderId="0" applyFont="0" applyFill="0" applyBorder="0" applyAlignment="0" applyProtection="0"/>
    <xf numFmtId="9" fontId="1" fillId="0" borderId="0" applyFont="0" applyFill="0" applyBorder="0" applyAlignment="0" applyProtection="0"/>
    <xf numFmtId="172" fontId="2" fillId="0" borderId="0" applyFont="0" applyFill="0" applyBorder="0" applyAlignment="0" applyProtection="0"/>
    <xf numFmtId="0" fontId="25" fillId="0" borderId="0"/>
    <xf numFmtId="0" fontId="11" fillId="0" borderId="0"/>
    <xf numFmtId="43" fontId="1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86" fillId="6" borderId="4" applyNumberFormat="0">
      <alignment readingOrder="1"/>
      <protection locked="0"/>
    </xf>
    <xf numFmtId="0" fontId="86" fillId="6" borderId="4" applyNumberFormat="0">
      <alignment readingOrder="1"/>
      <protection locked="0"/>
    </xf>
    <xf numFmtId="0" fontId="87" fillId="0" borderId="4" applyNumberFormat="0">
      <alignment readingOrder="1"/>
      <protection locked="0"/>
    </xf>
    <xf numFmtId="0" fontId="88" fillId="0" borderId="4" applyNumberFormat="0">
      <alignment readingOrder="1"/>
      <protection locked="0"/>
    </xf>
    <xf numFmtId="212" fontId="88" fillId="6" borderId="4">
      <alignment readingOrder="1"/>
      <protection locked="0"/>
    </xf>
    <xf numFmtId="212" fontId="89" fillId="6" borderId="4">
      <alignment readingOrder="1"/>
      <protection locked="0"/>
    </xf>
    <xf numFmtId="0" fontId="88" fillId="44" borderId="4" applyNumberFormat="0">
      <alignment readingOrder="1"/>
      <protection locked="0"/>
    </xf>
    <xf numFmtId="4" fontId="88" fillId="2" borderId="4">
      <alignment readingOrder="1"/>
      <protection locked="0"/>
    </xf>
    <xf numFmtId="4" fontId="88" fillId="4" borderId="4">
      <alignment readingOrder="1"/>
      <protection locked="0"/>
    </xf>
    <xf numFmtId="4" fontId="88" fillId="4" borderId="4">
      <alignment horizontal="center" readingOrder="1"/>
      <protection locked="0"/>
    </xf>
    <xf numFmtId="0" fontId="88" fillId="2" borderId="4" applyNumberFormat="0">
      <alignment horizontal="center" readingOrder="1"/>
      <protection locked="0"/>
    </xf>
    <xf numFmtId="4" fontId="88" fillId="2" borderId="4">
      <alignment readingOrder="1"/>
      <protection locked="0"/>
    </xf>
    <xf numFmtId="4" fontId="88" fillId="4" borderId="4">
      <alignment readingOrder="1"/>
      <protection locked="0"/>
    </xf>
    <xf numFmtId="0" fontId="28" fillId="30" borderId="4" applyNumberFormat="0" applyAlignment="0" applyProtection="0"/>
    <xf numFmtId="214" fontId="1" fillId="0" borderId="0" applyFont="0" applyFill="0" applyBorder="0" applyAlignment="0" applyProtection="0"/>
    <xf numFmtId="170" fontId="2" fillId="0" borderId="0" applyFont="0" applyFill="0" applyBorder="0" applyAlignment="0" applyProtection="0"/>
    <xf numFmtId="0" fontId="94" fillId="17" borderId="4" applyNumberFormat="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213" fontId="1" fillId="0" borderId="0"/>
    <xf numFmtId="0" fontId="95" fillId="0" borderId="20" applyNumberFormat="0" applyFont="0">
      <alignment readingOrder="1"/>
      <protection locked="0"/>
    </xf>
    <xf numFmtId="0" fontId="1" fillId="0" borderId="0"/>
    <xf numFmtId="0" fontId="1" fillId="0" borderId="0"/>
    <xf numFmtId="0" fontId="1" fillId="0" borderId="0"/>
    <xf numFmtId="0" fontId="1" fillId="0" borderId="0"/>
    <xf numFmtId="0" fontId="1" fillId="0" borderId="0"/>
    <xf numFmtId="0" fontId="1" fillId="0" borderId="0"/>
    <xf numFmtId="0" fontId="2" fillId="41" borderId="16" applyNumberFormat="0" applyFont="0" applyAlignment="0" applyProtection="0"/>
    <xf numFmtId="0" fontId="96" fillId="30" borderId="21"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2" fillId="0" borderId="19" applyNumberFormat="0" applyFill="0" applyAlignment="0" applyProtection="0"/>
    <xf numFmtId="43" fontId="11" fillId="0" borderId="0" applyFont="0" applyFill="0" applyBorder="0" applyAlignment="0" applyProtection="0"/>
    <xf numFmtId="0" fontId="11" fillId="0" borderId="0"/>
    <xf numFmtId="0" fontId="1" fillId="0" borderId="0"/>
    <xf numFmtId="0" fontId="1" fillId="0" borderId="0"/>
    <xf numFmtId="0" fontId="1"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6" borderId="0" applyNumberFormat="0" applyBorder="0" applyAlignment="0" applyProtection="0"/>
    <xf numFmtId="0" fontId="1" fillId="46" borderId="0" applyNumberFormat="0" applyBorder="0" applyAlignment="0" applyProtection="0"/>
    <xf numFmtId="0" fontId="1" fillId="57" borderId="0" applyNumberFormat="0" applyBorder="0" applyAlignment="0" applyProtection="0"/>
    <xf numFmtId="0" fontId="98" fillId="58" borderId="0" applyNumberFormat="0" applyBorder="0" applyAlignment="0" applyProtection="0"/>
    <xf numFmtId="0" fontId="98" fillId="59" borderId="0" applyNumberFormat="0" applyBorder="0" applyAlignment="0" applyProtection="0"/>
    <xf numFmtId="0" fontId="98" fillId="60" borderId="0" applyNumberFormat="0" applyBorder="0" applyAlignment="0" applyProtection="0"/>
    <xf numFmtId="0" fontId="98" fillId="61" borderId="0" applyNumberFormat="0" applyBorder="0" applyAlignment="0" applyProtection="0"/>
    <xf numFmtId="0" fontId="98" fillId="62" borderId="0" applyNumberFormat="0" applyBorder="0" applyAlignment="0" applyProtection="0"/>
    <xf numFmtId="0" fontId="98" fillId="63" borderId="0" applyNumberFormat="0" applyBorder="0" applyAlignment="0" applyProtection="0"/>
    <xf numFmtId="0" fontId="98" fillId="45" borderId="0" applyNumberFormat="0" applyBorder="0" applyAlignment="0" applyProtection="0"/>
    <xf numFmtId="0" fontId="98" fillId="64" borderId="0" applyNumberFormat="0" applyBorder="0" applyAlignment="0" applyProtection="0"/>
    <xf numFmtId="0" fontId="98" fillId="65" borderId="0" applyNumberFormat="0" applyBorder="0" applyAlignment="0" applyProtection="0"/>
    <xf numFmtId="0" fontId="98" fillId="66" borderId="0" applyNumberFormat="0" applyBorder="0" applyAlignment="0" applyProtection="0"/>
    <xf numFmtId="0" fontId="98" fillId="67" borderId="0" applyNumberFormat="0" applyBorder="0" applyAlignment="0" applyProtection="0"/>
    <xf numFmtId="0" fontId="98" fillId="68" borderId="0" applyNumberFormat="0" applyBorder="0" applyAlignment="0" applyProtection="0"/>
    <xf numFmtId="0" fontId="1" fillId="74" borderId="30" applyNumberFormat="0" applyFont="0" applyAlignment="0" applyProtection="0"/>
    <xf numFmtId="0" fontId="6" fillId="0" borderId="31" applyNumberFormat="0" applyFill="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23"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0" fontId="65" fillId="0" borderId="18" applyNumberFormat="0" applyFill="0" applyProtection="0">
      <alignment horizontal="right" wrapText="1"/>
    </xf>
    <xf numFmtId="0" fontId="16" fillId="11" borderId="1">
      <alignment vertical="center" wrapText="1"/>
    </xf>
    <xf numFmtId="43" fontId="1" fillId="0" borderId="0" applyFont="0" applyFill="0" applyBorder="0" applyAlignment="0" applyProtection="0"/>
    <xf numFmtId="0" fontId="12" fillId="0" borderId="19" applyNumberFormat="0" applyFill="0" applyAlignment="0" applyProtection="0"/>
    <xf numFmtId="0" fontId="94" fillId="17" borderId="4" applyNumberFormat="0" applyAlignment="0" applyProtection="0"/>
    <xf numFmtId="0" fontId="88" fillId="2" borderId="4" applyNumberFormat="0">
      <alignment horizontal="center" readingOrder="1"/>
      <protection locked="0"/>
    </xf>
    <xf numFmtId="212" fontId="88" fillId="6" borderId="4">
      <alignment readingOrder="1"/>
      <protection locked="0"/>
    </xf>
    <xf numFmtId="0" fontId="86" fillId="6" borderId="4" applyNumberFormat="0">
      <alignment readingOrder="1"/>
      <protection locked="0"/>
    </xf>
    <xf numFmtId="0" fontId="95" fillId="0" borderId="20" applyNumberFormat="0" applyFont="0">
      <alignment readingOrder="1"/>
      <protection locked="0"/>
    </xf>
    <xf numFmtId="0" fontId="96" fillId="30" borderId="21" applyNumberFormat="0" applyAlignment="0" applyProtection="0"/>
    <xf numFmtId="0" fontId="7" fillId="37" borderId="14">
      <alignment horizontal="left" vertical="center" wrapText="1"/>
    </xf>
    <xf numFmtId="0" fontId="12" fillId="0" borderId="19" applyNumberFormat="0" applyFill="0" applyAlignment="0" applyProtection="0"/>
    <xf numFmtId="0" fontId="28" fillId="30" borderId="4" applyNumberFormat="0" applyAlignment="0" applyProtection="0"/>
    <xf numFmtId="4" fontId="88" fillId="2" borderId="4">
      <alignment readingOrder="1"/>
      <protection locked="0"/>
    </xf>
    <xf numFmtId="4" fontId="88" fillId="2" borderId="4">
      <alignment readingOrder="1"/>
      <protection locked="0"/>
    </xf>
    <xf numFmtId="212" fontId="89" fillId="6" borderId="4">
      <alignment readingOrder="1"/>
      <protection locked="0"/>
    </xf>
    <xf numFmtId="0" fontId="87" fillId="0" borderId="4" applyNumberFormat="0">
      <alignment readingOrder="1"/>
      <protection locked="0"/>
    </xf>
    <xf numFmtId="4" fontId="88" fillId="4" borderId="4">
      <alignment readingOrder="1"/>
      <protection locked="0"/>
    </xf>
    <xf numFmtId="4" fontId="88" fillId="4" borderId="4">
      <alignment readingOrder="1"/>
      <protection locked="0"/>
    </xf>
    <xf numFmtId="0" fontId="88" fillId="44" borderId="4" applyNumberFormat="0">
      <alignment readingOrder="1"/>
      <protection locked="0"/>
    </xf>
    <xf numFmtId="0" fontId="88" fillId="0" borderId="4" applyNumberFormat="0">
      <alignment readingOrder="1"/>
      <protection locked="0"/>
    </xf>
    <xf numFmtId="0" fontId="86" fillId="6" borderId="4" applyNumberFormat="0">
      <alignment readingOrder="1"/>
      <protection locked="0"/>
    </xf>
    <xf numFmtId="0" fontId="15" fillId="0" borderId="0" applyNumberFormat="0" applyFill="0" applyBorder="0" applyAlignment="0" applyProtection="0"/>
    <xf numFmtId="0" fontId="25" fillId="0" borderId="0"/>
    <xf numFmtId="9" fontId="2" fillId="0" borderId="0" applyFont="0" applyFill="0" applyBorder="0" applyAlignment="0" applyProtection="0"/>
    <xf numFmtId="0" fontId="15" fillId="0" borderId="0" applyNumberFormat="0" applyFill="0" applyBorder="0" applyAlignment="0" applyProtection="0"/>
    <xf numFmtId="43" fontId="1" fillId="0" borderId="0" applyFont="0" applyFill="0" applyBorder="0" applyAlignment="0" applyProtection="0"/>
    <xf numFmtId="10" fontId="98" fillId="0" borderId="0" applyNumberFormat="0" applyFont="0" applyFill="0" applyBorder="0" applyProtection="0">
      <alignment vertical="center"/>
    </xf>
  </cellStyleXfs>
  <cellXfs count="300">
    <xf numFmtId="0" fontId="0" fillId="0" borderId="0" xfId="0"/>
    <xf numFmtId="0" fontId="107" fillId="0" borderId="0" xfId="0" applyFont="1"/>
    <xf numFmtId="0" fontId="108" fillId="5" borderId="41" xfId="0" applyFont="1" applyFill="1" applyBorder="1"/>
    <xf numFmtId="0" fontId="107" fillId="0" borderId="41" xfId="0" applyFont="1" applyBorder="1" applyAlignment="1">
      <alignment horizontal="left"/>
    </xf>
    <xf numFmtId="0" fontId="109" fillId="0" borderId="0" xfId="0" applyFont="1"/>
    <xf numFmtId="216" fontId="107" fillId="5" borderId="41" xfId="880" applyNumberFormat="1" applyFont="1" applyFill="1" applyBorder="1" applyAlignment="1">
      <alignment wrapText="1"/>
    </xf>
    <xf numFmtId="216" fontId="107" fillId="5" borderId="41" xfId="880" applyNumberFormat="1" applyFont="1" applyFill="1" applyBorder="1"/>
    <xf numFmtId="216" fontId="107" fillId="0" borderId="41" xfId="880" applyNumberFormat="1" applyFont="1" applyFill="1" applyBorder="1"/>
    <xf numFmtId="216" fontId="107" fillId="0" borderId="0" xfId="880" applyNumberFormat="1" applyFont="1"/>
    <xf numFmtId="43" fontId="107" fillId="5" borderId="41" xfId="880" applyFont="1" applyFill="1" applyBorder="1"/>
    <xf numFmtId="43" fontId="107" fillId="0" borderId="41" xfId="880" applyFont="1" applyFill="1" applyBorder="1"/>
    <xf numFmtId="9" fontId="107" fillId="0" borderId="41" xfId="12" applyFont="1" applyFill="1" applyBorder="1"/>
    <xf numFmtId="216" fontId="107" fillId="5" borderId="41" xfId="880" applyNumberFormat="1" applyFont="1" applyFill="1" applyBorder="1" applyAlignment="1">
      <alignment vertical="center" wrapText="1"/>
    </xf>
    <xf numFmtId="216" fontId="107" fillId="5" borderId="41" xfId="880" applyNumberFormat="1" applyFont="1" applyFill="1" applyBorder="1" applyAlignment="1">
      <alignment horizontal="right" vertical="center" wrapText="1"/>
    </xf>
    <xf numFmtId="216" fontId="107" fillId="0" borderId="41" xfId="880" applyNumberFormat="1" applyFont="1" applyFill="1" applyBorder="1" applyAlignment="1">
      <alignment horizontal="center" vertical="center"/>
    </xf>
    <xf numFmtId="217" fontId="107" fillId="0" borderId="41" xfId="880" applyNumberFormat="1" applyFont="1" applyFill="1" applyBorder="1" applyAlignment="1">
      <alignment horizontal="center" vertical="center"/>
    </xf>
    <xf numFmtId="43" fontId="107" fillId="0" borderId="41" xfId="880" applyFont="1" applyFill="1" applyBorder="1" applyAlignment="1">
      <alignment vertical="center"/>
    </xf>
    <xf numFmtId="10" fontId="107" fillId="0" borderId="41" xfId="12" applyNumberFormat="1" applyFont="1" applyFill="1" applyBorder="1" applyAlignment="1">
      <alignment horizontal="right" vertical="center"/>
    </xf>
    <xf numFmtId="216" fontId="107" fillId="5" borderId="41" xfId="880" applyNumberFormat="1" applyFont="1" applyFill="1" applyBorder="1" applyAlignment="1">
      <alignment horizontal="left" vertical="top" wrapText="1"/>
    </xf>
    <xf numFmtId="216" fontId="107" fillId="5" borderId="41" xfId="880" applyNumberFormat="1" applyFont="1" applyFill="1" applyBorder="1" applyAlignment="1">
      <alignment horizontal="left" vertical="center" wrapText="1"/>
    </xf>
    <xf numFmtId="217" fontId="107" fillId="0" borderId="41" xfId="880" applyNumberFormat="1" applyFont="1" applyFill="1" applyBorder="1" applyAlignment="1">
      <alignment vertical="center"/>
    </xf>
    <xf numFmtId="220" fontId="107" fillId="0" borderId="41" xfId="880" applyNumberFormat="1" applyFont="1" applyFill="1" applyBorder="1" applyAlignment="1">
      <alignment vertical="center"/>
    </xf>
    <xf numFmtId="0" fontId="110" fillId="75" borderId="41" xfId="0" applyFont="1" applyFill="1" applyBorder="1" applyAlignment="1">
      <alignment vertical="center"/>
    </xf>
    <xf numFmtId="0" fontId="110" fillId="75" borderId="42" xfId="0" applyFont="1" applyFill="1" applyBorder="1" applyAlignment="1">
      <alignment vertical="center"/>
    </xf>
    <xf numFmtId="216" fontId="107" fillId="0" borderId="41" xfId="880" applyNumberFormat="1" applyFont="1" applyFill="1" applyBorder="1" applyAlignment="1">
      <alignment horizontal="right"/>
    </xf>
    <xf numFmtId="216" fontId="107" fillId="5" borderId="41" xfId="880" applyNumberFormat="1" applyFont="1" applyFill="1" applyBorder="1" applyAlignment="1">
      <alignment horizontal="center" vertical="center"/>
    </xf>
    <xf numFmtId="43" fontId="107" fillId="0" borderId="41" xfId="880" applyFont="1" applyFill="1" applyBorder="1" applyAlignment="1">
      <alignment horizontal="right"/>
    </xf>
    <xf numFmtId="216" fontId="107" fillId="5" borderId="41" xfId="880" applyNumberFormat="1" applyFont="1" applyFill="1" applyBorder="1" applyAlignment="1">
      <alignment horizontal="center" vertical="center" wrapText="1"/>
    </xf>
    <xf numFmtId="0" fontId="112" fillId="75" borderId="41" xfId="0" applyFont="1" applyFill="1" applyBorder="1" applyAlignment="1">
      <alignment vertical="center"/>
    </xf>
    <xf numFmtId="216" fontId="107" fillId="5" borderId="41" xfId="880" applyNumberFormat="1" applyFont="1" applyFill="1" applyBorder="1" applyAlignment="1">
      <alignment horizontal="left" wrapText="1" indent="2"/>
    </xf>
    <xf numFmtId="216" fontId="107" fillId="5" borderId="41" xfId="880" applyNumberFormat="1" applyFont="1" applyFill="1" applyBorder="1" applyAlignment="1">
      <alignment horizontal="right" wrapText="1"/>
    </xf>
    <xf numFmtId="9" fontId="107" fillId="0" borderId="41" xfId="12" applyFont="1" applyFill="1" applyBorder="1" applyAlignment="1">
      <alignment horizontal="right" vertical="center"/>
    </xf>
    <xf numFmtId="218" fontId="107" fillId="0" borderId="41" xfId="880" applyNumberFormat="1" applyFont="1" applyFill="1" applyBorder="1" applyAlignment="1">
      <alignment vertical="center"/>
    </xf>
    <xf numFmtId="216" fontId="107" fillId="0" borderId="41" xfId="880" applyNumberFormat="1" applyFont="1" applyFill="1" applyBorder="1" applyAlignment="1">
      <alignment vertical="center"/>
    </xf>
    <xf numFmtId="216" fontId="107" fillId="0" borderId="41" xfId="880" applyNumberFormat="1" applyFont="1" applyFill="1" applyBorder="1" applyAlignment="1">
      <alignment horizontal="right" vertical="center"/>
    </xf>
    <xf numFmtId="0" fontId="113" fillId="0" borderId="0" xfId="0" applyFont="1"/>
    <xf numFmtId="0" fontId="107" fillId="0" borderId="0" xfId="0" applyFont="1" applyAlignment="1">
      <alignment horizontal="left" vertical="top" wrapText="1"/>
    </xf>
    <xf numFmtId="9" fontId="107" fillId="0" borderId="41" xfId="12" applyFont="1" applyFill="1" applyBorder="1" applyAlignment="1">
      <alignment horizontal="center"/>
    </xf>
    <xf numFmtId="216" fontId="107" fillId="0" borderId="41" xfId="880" quotePrefix="1" applyNumberFormat="1" applyFont="1" applyFill="1" applyBorder="1" applyAlignment="1">
      <alignment horizontal="right" vertical="center"/>
    </xf>
    <xf numFmtId="9" fontId="107" fillId="0" borderId="41" xfId="12" applyFont="1" applyFill="1" applyBorder="1" applyAlignment="1">
      <alignment vertical="center"/>
    </xf>
    <xf numFmtId="10" fontId="107" fillId="0" borderId="41" xfId="880" applyNumberFormat="1" applyFont="1" applyFill="1" applyBorder="1" applyAlignment="1">
      <alignment vertical="center"/>
    </xf>
    <xf numFmtId="43" fontId="107" fillId="0" borderId="41" xfId="880" applyFont="1" applyFill="1" applyBorder="1" applyAlignment="1">
      <alignment horizontal="center" vertical="center"/>
    </xf>
    <xf numFmtId="43" fontId="107" fillId="3" borderId="41" xfId="880" applyFont="1" applyFill="1" applyBorder="1" applyAlignment="1">
      <alignment horizontal="center" vertical="center" wrapText="1"/>
    </xf>
    <xf numFmtId="0" fontId="112" fillId="75" borderId="42" xfId="0" applyFont="1" applyFill="1" applyBorder="1" applyAlignment="1">
      <alignment vertical="center"/>
    </xf>
    <xf numFmtId="43" fontId="107" fillId="0" borderId="41" xfId="880" applyFont="1" applyFill="1" applyBorder="1" applyAlignment="1">
      <alignment horizontal="right" vertical="center"/>
    </xf>
    <xf numFmtId="216" fontId="108" fillId="5" borderId="41" xfId="880" applyNumberFormat="1" applyFont="1" applyFill="1" applyBorder="1" applyAlignment="1">
      <alignment wrapText="1"/>
    </xf>
    <xf numFmtId="216" fontId="108" fillId="5" borderId="41" xfId="880" applyNumberFormat="1" applyFont="1" applyFill="1" applyBorder="1" applyAlignment="1">
      <alignment horizontal="center" vertical="center"/>
    </xf>
    <xf numFmtId="216" fontId="108" fillId="0" borderId="41" xfId="880" applyNumberFormat="1" applyFont="1" applyFill="1" applyBorder="1" applyAlignment="1">
      <alignment horizontal="right" vertical="center"/>
    </xf>
    <xf numFmtId="9" fontId="107" fillId="0" borderId="41" xfId="12" applyFont="1" applyFill="1" applyBorder="1" applyAlignment="1">
      <alignment horizontal="right"/>
    </xf>
    <xf numFmtId="10" fontId="107" fillId="0" borderId="41" xfId="12" applyNumberFormat="1" applyFont="1" applyFill="1" applyBorder="1"/>
    <xf numFmtId="10" fontId="107" fillId="0" borderId="41" xfId="12" applyNumberFormat="1" applyFont="1" applyFill="1" applyBorder="1" applyAlignment="1">
      <alignment horizontal="right"/>
    </xf>
    <xf numFmtId="216" fontId="108" fillId="5" borderId="41" xfId="880" applyNumberFormat="1" applyFont="1" applyFill="1" applyBorder="1" applyAlignment="1">
      <alignment vertical="center" wrapText="1"/>
    </xf>
    <xf numFmtId="216" fontId="108" fillId="0" borderId="41" xfId="880" applyNumberFormat="1" applyFont="1" applyFill="1" applyBorder="1"/>
    <xf numFmtId="216" fontId="108" fillId="0" borderId="41" xfId="880" applyNumberFormat="1" applyFont="1" applyFill="1" applyBorder="1" applyAlignment="1">
      <alignment horizontal="right"/>
    </xf>
    <xf numFmtId="216" fontId="107" fillId="0" borderId="41" xfId="880" applyNumberFormat="1" applyFont="1" applyBorder="1"/>
    <xf numFmtId="0" fontId="116" fillId="0" borderId="47" xfId="0" applyFont="1" applyBorder="1"/>
    <xf numFmtId="0" fontId="116" fillId="0" borderId="49" xfId="0" applyFont="1" applyBorder="1"/>
    <xf numFmtId="0" fontId="107" fillId="5" borderId="41" xfId="0" applyFont="1" applyFill="1" applyBorder="1"/>
    <xf numFmtId="216" fontId="108" fillId="5" borderId="41" xfId="880" applyNumberFormat="1" applyFont="1" applyFill="1" applyBorder="1"/>
    <xf numFmtId="0" fontId="107" fillId="5" borderId="41" xfId="881" quotePrefix="1" applyNumberFormat="1" applyFont="1" applyFill="1" applyBorder="1" applyProtection="1">
      <alignment vertical="center"/>
      <protection locked="0"/>
    </xf>
    <xf numFmtId="9" fontId="108" fillId="5" borderId="41" xfId="12" applyFont="1" applyFill="1" applyBorder="1"/>
    <xf numFmtId="0" fontId="119" fillId="0" borderId="0" xfId="0" applyFont="1"/>
    <xf numFmtId="0" fontId="108" fillId="5" borderId="41" xfId="0" applyFont="1" applyFill="1" applyBorder="1" applyAlignment="1">
      <alignment horizontal="left"/>
    </xf>
    <xf numFmtId="43" fontId="108" fillId="5" borderId="41" xfId="880" applyFont="1" applyFill="1" applyBorder="1"/>
    <xf numFmtId="0" fontId="120" fillId="0" borderId="0" xfId="0" applyFont="1"/>
    <xf numFmtId="0" fontId="107" fillId="0" borderId="0" xfId="0" applyFont="1" applyAlignment="1">
      <alignment vertical="center" wrapText="1"/>
    </xf>
    <xf numFmtId="10" fontId="108" fillId="5" borderId="41" xfId="12" applyNumberFormat="1" applyFont="1" applyFill="1" applyBorder="1" applyAlignment="1">
      <alignment horizontal="right"/>
    </xf>
    <xf numFmtId="10" fontId="108" fillId="5" borderId="41" xfId="12" applyNumberFormat="1" applyFont="1" applyFill="1" applyBorder="1"/>
    <xf numFmtId="0" fontId="107" fillId="0" borderId="0" xfId="0" applyFont="1" applyAlignment="1">
      <alignment vertical="center"/>
    </xf>
    <xf numFmtId="0" fontId="108" fillId="5" borderId="41" xfId="0" applyFont="1" applyFill="1" applyBorder="1" applyAlignment="1">
      <alignment horizontal="left" vertical="center"/>
    </xf>
    <xf numFmtId="216" fontId="116" fillId="0" borderId="48" xfId="880" applyNumberFormat="1" applyFont="1" applyBorder="1"/>
    <xf numFmtId="216" fontId="116" fillId="0" borderId="50" xfId="880" applyNumberFormat="1" applyFont="1" applyBorder="1"/>
    <xf numFmtId="216" fontId="116" fillId="0" borderId="47" xfId="880" applyNumberFormat="1" applyFont="1" applyBorder="1"/>
    <xf numFmtId="216" fontId="116" fillId="0" borderId="49" xfId="880" applyNumberFormat="1" applyFont="1" applyBorder="1"/>
    <xf numFmtId="10" fontId="107" fillId="5" borderId="41" xfId="12" applyNumberFormat="1" applyFont="1" applyFill="1" applyBorder="1"/>
    <xf numFmtId="0" fontId="112" fillId="76" borderId="44" xfId="0" quotePrefix="1" applyFont="1" applyFill="1" applyBorder="1"/>
    <xf numFmtId="216" fontId="108" fillId="5" borderId="41" xfId="12" applyNumberFormat="1" applyFont="1" applyFill="1" applyBorder="1"/>
    <xf numFmtId="0" fontId="112" fillId="76" borderId="44" xfId="0" quotePrefix="1" applyFont="1" applyFill="1" applyBorder="1" applyAlignment="1">
      <alignment vertical="center"/>
    </xf>
    <xf numFmtId="0" fontId="108" fillId="5" borderId="41" xfId="881" quotePrefix="1" applyNumberFormat="1" applyFont="1" applyFill="1" applyBorder="1" applyProtection="1">
      <alignment vertical="center"/>
      <protection locked="0"/>
    </xf>
    <xf numFmtId="0" fontId="107" fillId="5" borderId="41" xfId="0" applyFont="1" applyFill="1" applyBorder="1" applyAlignment="1">
      <alignment wrapText="1"/>
    </xf>
    <xf numFmtId="0" fontId="110" fillId="76" borderId="51" xfId="0" applyFont="1" applyFill="1" applyBorder="1"/>
    <xf numFmtId="0" fontId="110" fillId="76" borderId="52" xfId="0" applyFont="1" applyFill="1" applyBorder="1"/>
    <xf numFmtId="0" fontId="107" fillId="0" borderId="0" xfId="0" applyFont="1" applyAlignment="1">
      <alignment horizontal="center"/>
    </xf>
    <xf numFmtId="216" fontId="117" fillId="0" borderId="47" xfId="880" applyNumberFormat="1" applyFont="1" applyBorder="1"/>
    <xf numFmtId="0" fontId="110" fillId="76" borderId="41" xfId="0" applyFont="1" applyFill="1" applyBorder="1" applyAlignment="1">
      <alignment horizontal="center"/>
    </xf>
    <xf numFmtId="0" fontId="110" fillId="76" borderId="41" xfId="0" applyFont="1" applyFill="1" applyBorder="1" applyAlignment="1">
      <alignment horizontal="left"/>
    </xf>
    <xf numFmtId="216" fontId="116" fillId="0" borderId="41" xfId="880" applyNumberFormat="1" applyFont="1" applyBorder="1"/>
    <xf numFmtId="0" fontId="107" fillId="5" borderId="42" xfId="881" quotePrefix="1" applyNumberFormat="1" applyFont="1" applyFill="1" applyBorder="1" applyProtection="1">
      <alignment vertical="center"/>
      <protection locked="0"/>
    </xf>
    <xf numFmtId="216" fontId="116" fillId="0" borderId="42" xfId="880" applyNumberFormat="1" applyFont="1" applyBorder="1"/>
    <xf numFmtId="0" fontId="110" fillId="76" borderId="41" xfId="0" quotePrefix="1" applyFont="1" applyFill="1" applyBorder="1"/>
    <xf numFmtId="0" fontId="112" fillId="76" borderId="41" xfId="0" quotePrefix="1" applyFont="1" applyFill="1" applyBorder="1" applyAlignment="1">
      <alignment vertical="center"/>
    </xf>
    <xf numFmtId="0" fontId="118" fillId="78" borderId="41" xfId="0" applyFont="1" applyFill="1" applyBorder="1"/>
    <xf numFmtId="0" fontId="116" fillId="77" borderId="41" xfId="0" applyFont="1" applyFill="1" applyBorder="1"/>
    <xf numFmtId="216" fontId="116" fillId="77" borderId="41" xfId="880" applyNumberFormat="1" applyFont="1" applyFill="1" applyBorder="1"/>
    <xf numFmtId="43" fontId="116" fillId="0" borderId="41" xfId="880" applyFont="1" applyBorder="1"/>
    <xf numFmtId="0" fontId="117" fillId="77" borderId="41" xfId="0" applyFont="1" applyFill="1" applyBorder="1"/>
    <xf numFmtId="216" fontId="117" fillId="0" borderId="41" xfId="880" applyNumberFormat="1" applyFont="1" applyBorder="1"/>
    <xf numFmtId="216" fontId="117" fillId="77" borderId="41" xfId="880" applyNumberFormat="1" applyFont="1" applyFill="1" applyBorder="1"/>
    <xf numFmtId="43" fontId="116" fillId="77" borderId="41" xfId="880" applyFont="1" applyFill="1" applyBorder="1"/>
    <xf numFmtId="0" fontId="116" fillId="77" borderId="41" xfId="0" applyFont="1" applyFill="1" applyBorder="1" applyAlignment="1">
      <alignment wrapText="1"/>
    </xf>
    <xf numFmtId="0" fontId="110" fillId="76" borderId="41" xfId="0" applyFont="1" applyFill="1" applyBorder="1" applyAlignment="1">
      <alignment vertical="center"/>
    </xf>
    <xf numFmtId="0" fontId="110" fillId="76" borderId="41" xfId="0" quotePrefix="1" applyFont="1" applyFill="1" applyBorder="1" applyAlignment="1">
      <alignment vertical="center"/>
    </xf>
    <xf numFmtId="0" fontId="110" fillId="76" borderId="41" xfId="0" quotePrefix="1" applyFont="1" applyFill="1" applyBorder="1" applyAlignment="1">
      <alignment horizontal="center" vertical="center"/>
    </xf>
    <xf numFmtId="0" fontId="110" fillId="76" borderId="41" xfId="0" quotePrefix="1" applyFont="1" applyFill="1" applyBorder="1" applyAlignment="1">
      <alignment vertical="center" wrapText="1"/>
    </xf>
    <xf numFmtId="216" fontId="116" fillId="0" borderId="41" xfId="880" applyNumberFormat="1" applyFont="1" applyFill="1" applyBorder="1"/>
    <xf numFmtId="0" fontId="112" fillId="76" borderId="41" xfId="0" quotePrefix="1" applyFont="1" applyFill="1" applyBorder="1"/>
    <xf numFmtId="0" fontId="110" fillId="76" borderId="41" xfId="0" applyFont="1" applyFill="1" applyBorder="1"/>
    <xf numFmtId="0" fontId="116" fillId="0" borderId="41" xfId="0" applyFont="1" applyBorder="1"/>
    <xf numFmtId="0" fontId="107" fillId="5" borderId="42" xfId="0" applyFont="1" applyFill="1" applyBorder="1"/>
    <xf numFmtId="216" fontId="116" fillId="0" borderId="41" xfId="880" applyNumberFormat="1" applyFont="1" applyBorder="1" applyAlignment="1">
      <alignment horizontal="center"/>
    </xf>
    <xf numFmtId="216" fontId="108" fillId="5" borderId="41" xfId="880" applyNumberFormat="1" applyFont="1" applyFill="1" applyBorder="1" applyAlignment="1">
      <alignment horizontal="center"/>
    </xf>
    <xf numFmtId="0" fontId="107" fillId="0" borderId="0" xfId="0" applyFont="1" applyAlignment="1">
      <alignment horizontal="center" wrapText="1"/>
    </xf>
    <xf numFmtId="0" fontId="110" fillId="76" borderId="41" xfId="0" applyFont="1" applyFill="1" applyBorder="1" applyAlignment="1">
      <alignment horizontal="center" wrapText="1"/>
    </xf>
    <xf numFmtId="216" fontId="116" fillId="0" borderId="41" xfId="880" applyNumberFormat="1" applyFont="1" applyBorder="1" applyAlignment="1">
      <alignment horizontal="center" wrapText="1"/>
    </xf>
    <xf numFmtId="216" fontId="108" fillId="5" borderId="41" xfId="880" applyNumberFormat="1" applyFont="1" applyFill="1" applyBorder="1" applyAlignment="1">
      <alignment horizontal="center" wrapText="1"/>
    </xf>
    <xf numFmtId="0" fontId="110" fillId="76" borderId="52" xfId="0" applyFont="1" applyFill="1" applyBorder="1" applyAlignment="1">
      <alignment horizontal="center" wrapText="1"/>
    </xf>
    <xf numFmtId="9" fontId="108" fillId="5" borderId="41" xfId="12" applyFont="1" applyFill="1" applyBorder="1" applyAlignment="1">
      <alignment horizontal="center" wrapText="1"/>
    </xf>
    <xf numFmtId="0" fontId="109" fillId="0" borderId="0" xfId="0" applyFont="1" applyAlignment="1">
      <alignment horizontal="center"/>
    </xf>
    <xf numFmtId="0" fontId="110" fillId="76" borderId="41" xfId="0" quotePrefix="1" applyFont="1" applyFill="1" applyBorder="1" applyAlignment="1">
      <alignment horizontal="center"/>
    </xf>
    <xf numFmtId="0" fontId="107" fillId="5" borderId="0" xfId="881" quotePrefix="1" applyNumberFormat="1" applyFont="1" applyFill="1" applyBorder="1" applyAlignment="1" applyProtection="1">
      <alignment horizontal="center" vertical="center"/>
      <protection locked="0"/>
    </xf>
    <xf numFmtId="0" fontId="107" fillId="5" borderId="51" xfId="881" quotePrefix="1" applyNumberFormat="1" applyFont="1" applyFill="1" applyBorder="1" applyAlignment="1" applyProtection="1">
      <alignment horizontal="center" vertical="center"/>
      <protection locked="0"/>
    </xf>
    <xf numFmtId="0" fontId="107" fillId="5" borderId="41" xfId="881" quotePrefix="1" applyNumberFormat="1" applyFont="1" applyFill="1" applyBorder="1" applyAlignment="1" applyProtection="1">
      <alignment horizontal="center" vertical="center"/>
      <protection locked="0"/>
    </xf>
    <xf numFmtId="0" fontId="108" fillId="5" borderId="41" xfId="881" quotePrefix="1" applyNumberFormat="1" applyFont="1" applyFill="1" applyBorder="1" applyAlignment="1" applyProtection="1">
      <alignment horizontal="center" vertical="center"/>
      <protection locked="0"/>
    </xf>
    <xf numFmtId="0" fontId="110" fillId="76" borderId="51" xfId="0" quotePrefix="1" applyFont="1" applyFill="1" applyBorder="1" applyAlignment="1">
      <alignment horizontal="center"/>
    </xf>
    <xf numFmtId="0" fontId="107" fillId="5" borderId="41" xfId="0" applyFont="1" applyFill="1" applyBorder="1" applyAlignment="1">
      <alignment horizontal="center"/>
    </xf>
    <xf numFmtId="0" fontId="107" fillId="0" borderId="41" xfId="0" applyFont="1" applyBorder="1" applyAlignment="1">
      <alignment horizontal="center"/>
    </xf>
    <xf numFmtId="0" fontId="108" fillId="5" borderId="41" xfId="0" applyFont="1" applyFill="1" applyBorder="1" applyAlignment="1">
      <alignment horizontal="center"/>
    </xf>
    <xf numFmtId="0" fontId="116" fillId="0" borderId="49" xfId="0" applyFont="1" applyBorder="1" applyAlignment="1">
      <alignment horizontal="center"/>
    </xf>
    <xf numFmtId="10" fontId="107" fillId="5" borderId="41" xfId="0" applyNumberFormat="1" applyFont="1" applyFill="1" applyBorder="1" applyAlignment="1">
      <alignment horizontal="center"/>
    </xf>
    <xf numFmtId="0" fontId="117" fillId="0" borderId="49" xfId="0" applyFont="1" applyBorder="1" applyAlignment="1">
      <alignment horizontal="center"/>
    </xf>
    <xf numFmtId="216" fontId="116" fillId="0" borderId="49" xfId="880" applyNumberFormat="1" applyFont="1" applyBorder="1" applyAlignment="1">
      <alignment horizontal="center"/>
    </xf>
    <xf numFmtId="0" fontId="107" fillId="5" borderId="41" xfId="0" applyFont="1" applyFill="1" applyBorder="1" applyAlignment="1">
      <alignment horizontal="left" vertical="center" wrapText="1"/>
    </xf>
    <xf numFmtId="216" fontId="107" fillId="0" borderId="41" xfId="880" applyNumberFormat="1" applyFont="1" applyFill="1" applyBorder="1" applyAlignment="1">
      <alignment horizontal="center"/>
    </xf>
    <xf numFmtId="216" fontId="116" fillId="0" borderId="48" xfId="880" applyNumberFormat="1" applyFont="1" applyBorder="1" applyAlignment="1">
      <alignment horizontal="center"/>
    </xf>
    <xf numFmtId="216" fontId="116" fillId="0" borderId="50" xfId="880" applyNumberFormat="1" applyFont="1" applyBorder="1" applyAlignment="1">
      <alignment horizontal="center"/>
    </xf>
    <xf numFmtId="0" fontId="116" fillId="5" borderId="47" xfId="0" applyFont="1" applyFill="1" applyBorder="1"/>
    <xf numFmtId="0" fontId="116" fillId="5" borderId="49" xfId="0" applyFont="1" applyFill="1" applyBorder="1"/>
    <xf numFmtId="0" fontId="122" fillId="0" borderId="0" xfId="0" applyFont="1"/>
    <xf numFmtId="0" fontId="107" fillId="0" borderId="41" xfId="0" applyFont="1" applyBorder="1"/>
    <xf numFmtId="9" fontId="107" fillId="5" borderId="41" xfId="12" applyFont="1" applyFill="1" applyBorder="1"/>
    <xf numFmtId="0" fontId="123" fillId="5" borderId="41" xfId="0" applyFont="1" applyFill="1" applyBorder="1" applyAlignment="1">
      <alignment horizontal="left" vertical="center" wrapText="1"/>
    </xf>
    <xf numFmtId="216" fontId="107" fillId="5" borderId="41" xfId="880" applyNumberFormat="1" applyFont="1" applyFill="1" applyBorder="1" applyAlignment="1">
      <alignment vertical="center"/>
    </xf>
    <xf numFmtId="0" fontId="124" fillId="0" borderId="0" xfId="0" applyFont="1" applyAlignment="1">
      <alignment vertical="center"/>
    </xf>
    <xf numFmtId="37" fontId="107" fillId="0" borderId="41" xfId="880" applyNumberFormat="1" applyFont="1" applyFill="1" applyBorder="1"/>
    <xf numFmtId="3" fontId="107" fillId="0" borderId="41" xfId="880" applyNumberFormat="1" applyFont="1" applyFill="1" applyBorder="1"/>
    <xf numFmtId="9" fontId="107" fillId="0" borderId="41" xfId="880" applyNumberFormat="1" applyFont="1" applyFill="1" applyBorder="1"/>
    <xf numFmtId="174" fontId="107" fillId="0" borderId="41" xfId="880" applyNumberFormat="1" applyFont="1" applyFill="1" applyBorder="1"/>
    <xf numFmtId="0" fontId="108" fillId="0" borderId="0" xfId="0" applyFont="1"/>
    <xf numFmtId="2" fontId="107" fillId="0" borderId="41" xfId="880" applyNumberFormat="1" applyFont="1" applyFill="1" applyBorder="1"/>
    <xf numFmtId="0" fontId="110" fillId="79" borderId="42" xfId="0" applyFont="1" applyFill="1" applyBorder="1" applyAlignment="1">
      <alignment vertical="center" wrapText="1"/>
    </xf>
    <xf numFmtId="0" fontId="110" fillId="79" borderId="42" xfId="0" applyFont="1" applyFill="1" applyBorder="1" applyAlignment="1">
      <alignment vertical="center"/>
    </xf>
    <xf numFmtId="0" fontId="110" fillId="79" borderId="42" xfId="0" applyFont="1" applyFill="1" applyBorder="1" applyAlignment="1">
      <alignment horizontal="right" vertical="center" wrapText="1"/>
    </xf>
    <xf numFmtId="0" fontId="110" fillId="79" borderId="42" xfId="0" applyFont="1" applyFill="1" applyBorder="1" applyAlignment="1">
      <alignment horizontal="right" vertical="center"/>
    </xf>
    <xf numFmtId="0" fontId="110" fillId="79" borderId="41" xfId="0" applyFont="1" applyFill="1" applyBorder="1" applyAlignment="1">
      <alignment vertical="center"/>
    </xf>
    <xf numFmtId="0" fontId="110" fillId="79" borderId="55" xfId="0" applyFont="1" applyFill="1" applyBorder="1" applyAlignment="1">
      <alignment vertical="center"/>
    </xf>
    <xf numFmtId="0" fontId="126" fillId="5" borderId="41" xfId="0" applyFont="1" applyFill="1" applyBorder="1" applyAlignment="1">
      <alignment vertical="center" wrapText="1"/>
    </xf>
    <xf numFmtId="220" fontId="107" fillId="0" borderId="41" xfId="880" applyNumberFormat="1" applyFont="1" applyFill="1" applyBorder="1" applyAlignment="1">
      <alignment horizontal="right" vertical="center"/>
    </xf>
    <xf numFmtId="0" fontId="108" fillId="0" borderId="0" xfId="0" applyFont="1" applyAlignment="1">
      <alignment horizontal="right"/>
    </xf>
    <xf numFmtId="10" fontId="108" fillId="0" borderId="0" xfId="12" applyNumberFormat="1" applyFont="1" applyBorder="1"/>
    <xf numFmtId="0" fontId="110" fillId="79" borderId="41" xfId="0" applyFont="1" applyFill="1" applyBorder="1" applyAlignment="1">
      <alignment horizontal="right" vertical="center"/>
    </xf>
    <xf numFmtId="216" fontId="107" fillId="0" borderId="41" xfId="0" applyNumberFormat="1" applyFont="1" applyBorder="1"/>
    <xf numFmtId="9" fontId="107" fillId="0" borderId="41" xfId="880" applyNumberFormat="1" applyFont="1" applyFill="1" applyBorder="1" applyAlignment="1">
      <alignment vertical="center"/>
    </xf>
    <xf numFmtId="0" fontId="126" fillId="5" borderId="41" xfId="0" applyFont="1" applyFill="1" applyBorder="1" applyAlignment="1">
      <alignment horizontal="left" vertical="center" wrapText="1"/>
    </xf>
    <xf numFmtId="0" fontId="128" fillId="0" borderId="0" xfId="0" applyFont="1"/>
    <xf numFmtId="43" fontId="107" fillId="0" borderId="41" xfId="880" applyFont="1" applyBorder="1"/>
    <xf numFmtId="0" fontId="112" fillId="79" borderId="42" xfId="0" applyFont="1" applyFill="1" applyBorder="1" applyAlignment="1">
      <alignment vertical="center"/>
    </xf>
    <xf numFmtId="0" fontId="110" fillId="76" borderId="41" xfId="0" applyFont="1" applyFill="1" applyBorder="1" applyAlignment="1">
      <alignment wrapText="1"/>
    </xf>
    <xf numFmtId="0" fontId="110" fillId="76" borderId="41" xfId="0" applyFont="1" applyFill="1" applyBorder="1" applyAlignment="1">
      <alignment vertical="center" wrapText="1"/>
    </xf>
    <xf numFmtId="0" fontId="110" fillId="76" borderId="41" xfId="0" applyFont="1" applyFill="1" applyBorder="1" applyAlignment="1">
      <alignment horizontal="center" vertical="center"/>
    </xf>
    <xf numFmtId="0" fontId="0" fillId="0" borderId="0" xfId="0" applyAlignment="1">
      <alignment vertical="center"/>
    </xf>
    <xf numFmtId="0" fontId="107" fillId="5" borderId="41" xfId="0" applyFont="1" applyFill="1" applyBorder="1" applyAlignment="1">
      <alignment vertical="center"/>
    </xf>
    <xf numFmtId="0" fontId="107" fillId="0" borderId="41" xfId="0" applyFont="1" applyBorder="1" applyAlignment="1">
      <alignment horizontal="center" vertical="center"/>
    </xf>
    <xf numFmtId="216" fontId="116" fillId="0" borderId="41" xfId="880" applyNumberFormat="1" applyFont="1" applyBorder="1" applyAlignment="1">
      <alignment vertical="center"/>
    </xf>
    <xf numFmtId="0" fontId="110" fillId="76" borderId="55" xfId="0" applyFont="1" applyFill="1" applyBorder="1"/>
    <xf numFmtId="4" fontId="116" fillId="0" borderId="48" xfId="0" applyNumberFormat="1" applyFont="1" applyBorder="1"/>
    <xf numFmtId="4" fontId="116" fillId="0" borderId="50" xfId="0" applyNumberFormat="1" applyFont="1" applyBorder="1"/>
    <xf numFmtId="4" fontId="116" fillId="0" borderId="47" xfId="0" applyNumberFormat="1" applyFont="1" applyBorder="1"/>
    <xf numFmtId="4" fontId="116" fillId="0" borderId="49" xfId="0" applyNumberFormat="1" applyFont="1" applyBorder="1"/>
    <xf numFmtId="43" fontId="116" fillId="0" borderId="50" xfId="880" applyFont="1" applyBorder="1"/>
    <xf numFmtId="0" fontId="112" fillId="76" borderId="55" xfId="0" applyFont="1" applyFill="1" applyBorder="1"/>
    <xf numFmtId="0" fontId="107" fillId="0" borderId="41" xfId="0" applyFont="1" applyBorder="1" applyAlignment="1">
      <alignment horizontal="left" wrapText="1"/>
    </xf>
    <xf numFmtId="0" fontId="116" fillId="0" borderId="49" xfId="0" quotePrefix="1" applyFont="1" applyBorder="1"/>
    <xf numFmtId="0" fontId="107" fillId="0" borderId="0" xfId="0" applyFont="1" applyAlignment="1">
      <alignment wrapText="1"/>
    </xf>
    <xf numFmtId="0" fontId="130" fillId="0" borderId="0" xfId="0" applyFont="1" applyAlignment="1">
      <alignment horizontal="left" wrapText="1"/>
    </xf>
    <xf numFmtId="0" fontId="110" fillId="76" borderId="55" xfId="0" applyFont="1" applyFill="1" applyBorder="1" applyAlignment="1">
      <alignment vertical="center"/>
    </xf>
    <xf numFmtId="0" fontId="110" fillId="76" borderId="55" xfId="0" applyFont="1" applyFill="1" applyBorder="1" applyAlignment="1">
      <alignment vertical="center" wrapText="1"/>
    </xf>
    <xf numFmtId="0" fontId="112" fillId="76" borderId="55" xfId="0" applyFont="1" applyFill="1" applyBorder="1" applyAlignment="1">
      <alignment vertical="center"/>
    </xf>
    <xf numFmtId="43" fontId="116" fillId="0" borderId="48" xfId="880" applyFont="1" applyBorder="1"/>
    <xf numFmtId="3" fontId="107" fillId="0" borderId="41" xfId="880" applyNumberFormat="1" applyFont="1" applyFill="1" applyBorder="1" applyAlignment="1">
      <alignment horizontal="center" vertical="center"/>
    </xf>
    <xf numFmtId="9" fontId="107" fillId="0" borderId="41" xfId="880" applyNumberFormat="1" applyFont="1" applyFill="1" applyBorder="1" applyAlignment="1">
      <alignment horizontal="center" vertical="center"/>
    </xf>
    <xf numFmtId="216" fontId="131" fillId="0" borderId="41" xfId="880" applyNumberFormat="1" applyFont="1" applyBorder="1" applyAlignment="1">
      <alignment horizontal="center" vertical="center"/>
    </xf>
    <xf numFmtId="0" fontId="131" fillId="0" borderId="41" xfId="0" applyFont="1" applyBorder="1" applyAlignment="1">
      <alignment horizontal="center" vertical="center"/>
    </xf>
    <xf numFmtId="216" fontId="108" fillId="0" borderId="41" xfId="880" applyNumberFormat="1" applyFont="1" applyFill="1" applyBorder="1" applyAlignment="1">
      <alignment vertical="center"/>
    </xf>
    <xf numFmtId="0" fontId="110" fillId="79" borderId="55" xfId="0" applyFont="1" applyFill="1" applyBorder="1" applyAlignment="1">
      <alignment horizontal="left" vertical="center" wrapText="1"/>
    </xf>
    <xf numFmtId="43" fontId="117" fillId="77" borderId="41" xfId="880" applyFont="1" applyFill="1" applyBorder="1"/>
    <xf numFmtId="0" fontId="129" fillId="0" borderId="0" xfId="0" applyFont="1"/>
    <xf numFmtId="0" fontId="129" fillId="0" borderId="0" xfId="0" applyFont="1" applyAlignment="1">
      <alignment wrapText="1"/>
    </xf>
    <xf numFmtId="0" fontId="129" fillId="0" borderId="0" xfId="0" applyFont="1" applyAlignment="1">
      <alignment vertical="center" wrapText="1"/>
    </xf>
    <xf numFmtId="0" fontId="0" fillId="0" borderId="0" xfId="0" applyAlignment="1">
      <alignment wrapText="1"/>
    </xf>
    <xf numFmtId="0" fontId="129" fillId="0" borderId="0" xfId="0" quotePrefix="1" applyFont="1" applyAlignment="1">
      <alignment wrapText="1"/>
    </xf>
    <xf numFmtId="216" fontId="116" fillId="0" borderId="47" xfId="880" applyNumberFormat="1" applyFont="1" applyBorder="1" applyAlignment="1">
      <alignment vertical="center"/>
    </xf>
    <xf numFmtId="216" fontId="107" fillId="0" borderId="41" xfId="880" applyNumberFormat="1" applyFont="1" applyBorder="1" applyAlignment="1">
      <alignment vertical="center"/>
    </xf>
    <xf numFmtId="216" fontId="116" fillId="0" borderId="49" xfId="880" applyNumberFormat="1" applyFont="1" applyBorder="1" applyAlignment="1">
      <alignment vertical="center"/>
    </xf>
    <xf numFmtId="43" fontId="116" fillId="0" borderId="49" xfId="880" applyFont="1" applyBorder="1" applyAlignment="1">
      <alignment vertical="center"/>
    </xf>
    <xf numFmtId="43" fontId="107" fillId="0" borderId="41" xfId="880" applyFont="1" applyBorder="1" applyAlignment="1">
      <alignment vertical="center"/>
    </xf>
    <xf numFmtId="43" fontId="107" fillId="5" borderId="41" xfId="880" applyFont="1" applyFill="1" applyBorder="1" applyAlignment="1">
      <alignment vertical="center"/>
    </xf>
    <xf numFmtId="216" fontId="116" fillId="0" borderId="47" xfId="880" applyNumberFormat="1" applyFont="1" applyBorder="1" applyAlignment="1">
      <alignment vertical="center" wrapText="1"/>
    </xf>
    <xf numFmtId="43" fontId="116" fillId="0" borderId="49" xfId="880" applyFont="1" applyBorder="1" applyAlignment="1">
      <alignment vertical="center" wrapText="1"/>
    </xf>
    <xf numFmtId="0" fontId="108" fillId="5" borderId="41" xfId="0" applyFont="1" applyFill="1" applyBorder="1" applyAlignment="1">
      <alignment wrapText="1"/>
    </xf>
    <xf numFmtId="43" fontId="107" fillId="0" borderId="0" xfId="880" applyFont="1"/>
    <xf numFmtId="0" fontId="107" fillId="3" borderId="0" xfId="0" applyFont="1" applyFill="1"/>
    <xf numFmtId="0" fontId="134" fillId="3" borderId="0" xfId="0" applyFont="1" applyFill="1"/>
    <xf numFmtId="0" fontId="134" fillId="3" borderId="0" xfId="0" applyFont="1" applyFill="1" applyAlignment="1">
      <alignment horizontal="center"/>
    </xf>
    <xf numFmtId="0" fontId="133" fillId="3" borderId="36" xfId="0" applyFont="1" applyFill="1" applyBorder="1" applyAlignment="1">
      <alignment vertical="center"/>
    </xf>
    <xf numFmtId="0" fontId="133" fillId="3" borderId="37" xfId="0" applyFont="1" applyFill="1" applyBorder="1" applyAlignment="1">
      <alignment vertical="center"/>
    </xf>
    <xf numFmtId="0" fontId="134" fillId="3" borderId="0" xfId="0" applyFont="1" applyFill="1" applyAlignment="1">
      <alignment vertical="center" wrapText="1"/>
    </xf>
    <xf numFmtId="0" fontId="133" fillId="3" borderId="36" xfId="0" applyFont="1" applyFill="1" applyBorder="1" applyAlignment="1">
      <alignment horizontal="center" vertical="center"/>
    </xf>
    <xf numFmtId="0" fontId="133" fillId="3" borderId="37" xfId="0" applyFont="1" applyFill="1" applyBorder="1" applyAlignment="1">
      <alignment horizontal="center" vertical="center"/>
    </xf>
    <xf numFmtId="0" fontId="132" fillId="3" borderId="0" xfId="0" applyFont="1" applyFill="1" applyAlignment="1">
      <alignment horizontal="left" vertical="center" wrapText="1"/>
    </xf>
    <xf numFmtId="0" fontId="107" fillId="3" borderId="36" xfId="0" applyFont="1" applyFill="1" applyBorder="1"/>
    <xf numFmtId="0" fontId="107" fillId="3" borderId="0" xfId="0" applyFont="1" applyFill="1" applyAlignment="1">
      <alignment horizontal="center"/>
    </xf>
    <xf numFmtId="0" fontId="136" fillId="3" borderId="0" xfId="0" applyFont="1" applyFill="1"/>
    <xf numFmtId="0" fontId="136" fillId="3" borderId="0" xfId="0" applyFont="1" applyFill="1" applyAlignment="1">
      <alignment horizontal="left"/>
    </xf>
    <xf numFmtId="0" fontId="107" fillId="3" borderId="37" xfId="0" applyFont="1" applyFill="1" applyBorder="1"/>
    <xf numFmtId="0" fontId="135" fillId="3" borderId="0" xfId="0" applyFont="1" applyFill="1" applyAlignment="1">
      <alignment horizontal="left"/>
    </xf>
    <xf numFmtId="0" fontId="137" fillId="3" borderId="0" xfId="0" applyFont="1" applyFill="1"/>
    <xf numFmtId="0" fontId="138" fillId="3" borderId="0" xfId="0" quotePrefix="1" applyFont="1" applyFill="1" applyAlignment="1">
      <alignment horizontal="left" vertical="center" readingOrder="1"/>
    </xf>
    <xf numFmtId="0" fontId="139" fillId="3" borderId="0" xfId="0" applyFont="1" applyFill="1"/>
    <xf numFmtId="0" fontId="139" fillId="3" borderId="36" xfId="0" applyFont="1" applyFill="1" applyBorder="1"/>
    <xf numFmtId="0" fontId="140" fillId="3" borderId="37" xfId="0" quotePrefix="1" applyFont="1" applyFill="1" applyBorder="1" applyAlignment="1">
      <alignment vertical="center" readingOrder="1"/>
    </xf>
    <xf numFmtId="0" fontId="141" fillId="3" borderId="0" xfId="0" applyFont="1" applyFill="1" applyAlignment="1">
      <alignment horizontal="center" vertical="center" textRotation="90" wrapText="1"/>
    </xf>
    <xf numFmtId="0" fontId="141" fillId="3" borderId="38" xfId="0" applyFont="1" applyFill="1" applyBorder="1" applyAlignment="1">
      <alignment horizontal="center" vertical="center" textRotation="90" wrapText="1"/>
    </xf>
    <xf numFmtId="0" fontId="142" fillId="3" borderId="39" xfId="876" quotePrefix="1" applyFont="1" applyFill="1" applyBorder="1" applyAlignment="1" applyProtection="1">
      <alignment horizontal="left" vertical="center" readingOrder="1"/>
    </xf>
    <xf numFmtId="0" fontId="143" fillId="3" borderId="39" xfId="0" applyFont="1" applyFill="1" applyBorder="1" applyAlignment="1">
      <alignment horizontal="center"/>
    </xf>
    <xf numFmtId="0" fontId="107" fillId="3" borderId="39" xfId="0" applyFont="1" applyFill="1" applyBorder="1"/>
    <xf numFmtId="0" fontId="107" fillId="3" borderId="40" xfId="0" applyFont="1" applyFill="1" applyBorder="1"/>
    <xf numFmtId="0" fontId="144" fillId="3" borderId="0" xfId="0" applyFont="1" applyFill="1" applyAlignment="1">
      <alignment horizontal="left" vertical="center" readingOrder="1"/>
    </xf>
    <xf numFmtId="0" fontId="141" fillId="3" borderId="0" xfId="0" applyFont="1" applyFill="1" applyAlignment="1">
      <alignment vertical="center" textRotation="90" wrapText="1"/>
    </xf>
    <xf numFmtId="0" fontId="144" fillId="3" borderId="0" xfId="0" applyFont="1" applyFill="1" applyAlignment="1">
      <alignment horizontal="center" vertical="center" textRotation="90" wrapText="1"/>
    </xf>
    <xf numFmtId="0" fontId="140" fillId="3" borderId="0" xfId="0" quotePrefix="1" applyFont="1" applyFill="1" applyAlignment="1">
      <alignment horizontal="left" vertical="center" indent="2" readingOrder="1"/>
    </xf>
    <xf numFmtId="0" fontId="140" fillId="3" borderId="0" xfId="0" applyFont="1" applyFill="1" applyAlignment="1">
      <alignment horizontal="center"/>
    </xf>
    <xf numFmtId="0" fontId="107" fillId="3" borderId="0" xfId="0" applyFont="1" applyFill="1" applyAlignment="1">
      <alignment wrapText="1"/>
    </xf>
    <xf numFmtId="0" fontId="146" fillId="3" borderId="0" xfId="0" quotePrefix="1" applyFont="1" applyFill="1" applyAlignment="1">
      <alignment horizontal="left" vertical="center"/>
    </xf>
    <xf numFmtId="0" fontId="147" fillId="3" borderId="0" xfId="0" quotePrefix="1" applyFont="1" applyFill="1" applyAlignment="1">
      <alignment horizontal="left" vertical="center" readingOrder="1"/>
    </xf>
    <xf numFmtId="0" fontId="148" fillId="3" borderId="0" xfId="0" applyFont="1" applyFill="1" applyAlignment="1">
      <alignment vertical="center" wrapText="1"/>
    </xf>
    <xf numFmtId="0" fontId="149" fillId="3" borderId="0" xfId="876" quotePrefix="1" applyFont="1" applyFill="1" applyBorder="1" applyAlignment="1" applyProtection="1">
      <alignment horizontal="left" vertical="center" readingOrder="1"/>
    </xf>
    <xf numFmtId="0" fontId="150" fillId="3" borderId="0" xfId="0" applyFont="1" applyFill="1"/>
    <xf numFmtId="216" fontId="107" fillId="5" borderId="41" xfId="880" applyNumberFormat="1" applyFont="1" applyFill="1" applyBorder="1" applyAlignment="1">
      <alignment horizontal="left" vertical="center" wrapText="1" indent="1"/>
    </xf>
    <xf numFmtId="0" fontId="112" fillId="79" borderId="41" xfId="0" applyFont="1" applyFill="1" applyBorder="1" applyAlignment="1">
      <alignment vertical="center"/>
    </xf>
    <xf numFmtId="0" fontId="151" fillId="3" borderId="0" xfId="876" quotePrefix="1" applyFont="1" applyFill="1" applyAlignment="1">
      <alignment horizontal="left" vertical="center" indent="1"/>
    </xf>
    <xf numFmtId="0" fontId="152" fillId="3" borderId="0" xfId="876" applyFont="1" applyFill="1" applyAlignment="1">
      <alignment horizontal="left" indent="1"/>
    </xf>
    <xf numFmtId="0" fontId="153" fillId="3" borderId="0" xfId="876" applyFont="1" applyFill="1" applyAlignment="1">
      <alignment horizontal="left" indent="1"/>
    </xf>
    <xf numFmtId="216" fontId="107" fillId="0" borderId="41" xfId="880" applyNumberFormat="1" applyFont="1" applyBorder="1" applyAlignment="1">
      <alignment horizontal="center" vertical="center" wrapText="1"/>
    </xf>
    <xf numFmtId="0" fontId="108" fillId="5" borderId="41" xfId="0" applyFont="1" applyFill="1" applyBorder="1" applyAlignment="1">
      <alignment vertical="center"/>
    </xf>
    <xf numFmtId="216" fontId="108" fillId="5" borderId="41" xfId="880" applyNumberFormat="1" applyFont="1" applyFill="1" applyBorder="1" applyAlignment="1">
      <alignment horizontal="center" vertical="center" wrapText="1"/>
    </xf>
    <xf numFmtId="216" fontId="108" fillId="5" borderId="41" xfId="880" applyNumberFormat="1" applyFont="1" applyFill="1" applyBorder="1" applyAlignment="1">
      <alignment vertical="center"/>
    </xf>
    <xf numFmtId="0" fontId="113" fillId="0" borderId="0" xfId="0" applyFont="1" applyAlignment="1">
      <alignment vertical="top" wrapText="1"/>
    </xf>
    <xf numFmtId="219" fontId="107" fillId="0" borderId="41" xfId="880" applyNumberFormat="1" applyFont="1" applyFill="1" applyBorder="1" applyAlignment="1">
      <alignment horizontal="center" vertical="center"/>
    </xf>
    <xf numFmtId="0" fontId="110" fillId="79" borderId="42" xfId="0" applyFont="1" applyFill="1" applyBorder="1" applyAlignment="1">
      <alignment horizontal="center" vertical="center"/>
    </xf>
    <xf numFmtId="0" fontId="154" fillId="3" borderId="0" xfId="0" applyFont="1" applyFill="1"/>
    <xf numFmtId="0" fontId="111" fillId="3" borderId="0" xfId="379" applyFont="1" applyFill="1" applyAlignment="1">
      <alignment horizontal="left" wrapText="1"/>
    </xf>
    <xf numFmtId="0" fontId="110" fillId="75" borderId="43" xfId="0" applyFont="1" applyFill="1" applyBorder="1" applyAlignment="1">
      <alignment horizontal="center" vertical="center"/>
    </xf>
    <xf numFmtId="0" fontId="110" fillId="75" borderId="44" xfId="0" applyFont="1" applyFill="1" applyBorder="1" applyAlignment="1">
      <alignment horizontal="center" vertical="center"/>
    </xf>
    <xf numFmtId="0" fontId="110" fillId="75" borderId="45" xfId="0" applyFont="1" applyFill="1" applyBorder="1" applyAlignment="1">
      <alignment horizontal="center" vertical="center"/>
    </xf>
    <xf numFmtId="0" fontId="110" fillId="75" borderId="46" xfId="0" applyFont="1" applyFill="1" applyBorder="1" applyAlignment="1">
      <alignment horizontal="left" vertical="center"/>
    </xf>
    <xf numFmtId="0" fontId="110" fillId="75" borderId="42" xfId="0" applyFont="1" applyFill="1" applyBorder="1" applyAlignment="1">
      <alignment horizontal="left" vertical="center"/>
    </xf>
    <xf numFmtId="0" fontId="110" fillId="75" borderId="46" xfId="0" applyFont="1" applyFill="1" applyBorder="1" applyAlignment="1">
      <alignment horizontal="center" vertical="center"/>
    </xf>
    <xf numFmtId="0" fontId="110" fillId="75" borderId="42" xfId="0" applyFont="1" applyFill="1" applyBorder="1" applyAlignment="1">
      <alignment horizontal="center" vertical="center"/>
    </xf>
    <xf numFmtId="0" fontId="144" fillId="3" borderId="0" xfId="0" applyFont="1" applyFill="1" applyAlignment="1">
      <alignment horizontal="center" vertical="center" textRotation="90" wrapText="1"/>
    </xf>
    <xf numFmtId="0" fontId="141" fillId="3" borderId="0" xfId="0" applyFont="1" applyFill="1" applyAlignment="1">
      <alignment horizontal="center" vertical="center" textRotation="90" wrapText="1"/>
    </xf>
    <xf numFmtId="0" fontId="145" fillId="3" borderId="34" xfId="0" applyFont="1" applyFill="1" applyBorder="1" applyAlignment="1">
      <alignment horizontal="center"/>
    </xf>
    <xf numFmtId="0" fontId="145" fillId="3" borderId="32" xfId="0" applyFont="1" applyFill="1" applyBorder="1" applyAlignment="1">
      <alignment horizontal="center"/>
    </xf>
    <xf numFmtId="0" fontId="145" fillId="3" borderId="35" xfId="0" applyFont="1" applyFill="1" applyBorder="1" applyAlignment="1">
      <alignment horizontal="center"/>
    </xf>
    <xf numFmtId="0" fontId="126" fillId="3" borderId="0" xfId="0" applyFont="1" applyFill="1" applyAlignment="1">
      <alignment horizontal="left" vertical="center" wrapText="1"/>
    </xf>
    <xf numFmtId="0" fontId="113" fillId="0" borderId="0" xfId="880" applyNumberFormat="1" applyFont="1" applyFill="1" applyBorder="1" applyAlignment="1">
      <alignment horizontal="left" wrapText="1"/>
    </xf>
    <xf numFmtId="216" fontId="113" fillId="0" borderId="57" xfId="880" applyNumberFormat="1" applyFont="1" applyFill="1" applyBorder="1" applyAlignment="1">
      <alignment horizontal="left" vertical="top" wrapText="1"/>
    </xf>
    <xf numFmtId="216" fontId="113" fillId="0" borderId="0" xfId="880" applyNumberFormat="1" applyFont="1" applyFill="1" applyBorder="1" applyAlignment="1">
      <alignment horizontal="left" vertical="top" wrapText="1"/>
    </xf>
    <xf numFmtId="0" fontId="113" fillId="0" borderId="0" xfId="0" applyFont="1" applyAlignment="1">
      <alignment horizontal="left" vertical="top" wrapText="1"/>
    </xf>
    <xf numFmtId="0" fontId="113" fillId="0" borderId="57" xfId="0" applyFont="1" applyBorder="1" applyAlignment="1">
      <alignment horizontal="left" vertical="top" wrapText="1"/>
    </xf>
    <xf numFmtId="0" fontId="110" fillId="76" borderId="41" xfId="0" applyFont="1" applyFill="1" applyBorder="1" applyAlignment="1">
      <alignment horizontal="center"/>
    </xf>
    <xf numFmtId="0" fontId="110" fillId="76" borderId="0" xfId="0" applyFont="1" applyFill="1" applyAlignment="1">
      <alignment horizontal="center"/>
    </xf>
    <xf numFmtId="0" fontId="121" fillId="3" borderId="0" xfId="379" applyFont="1" applyFill="1" applyAlignment="1">
      <alignment horizontal="left" wrapText="1"/>
    </xf>
    <xf numFmtId="0" fontId="110" fillId="76" borderId="46" xfId="0" applyFont="1" applyFill="1" applyBorder="1" applyAlignment="1">
      <alignment horizontal="center"/>
    </xf>
    <xf numFmtId="0" fontId="110" fillId="76" borderId="43" xfId="0" applyFont="1" applyFill="1" applyBorder="1" applyAlignment="1">
      <alignment horizontal="center"/>
    </xf>
    <xf numFmtId="0" fontId="110" fillId="76" borderId="44" xfId="0" applyFont="1" applyFill="1" applyBorder="1" applyAlignment="1">
      <alignment horizontal="center"/>
    </xf>
    <xf numFmtId="0" fontId="110" fillId="76" borderId="55" xfId="0" applyFont="1" applyFill="1" applyBorder="1" applyAlignment="1">
      <alignment horizontal="center"/>
    </xf>
    <xf numFmtId="0" fontId="107" fillId="0" borderId="0" xfId="0" applyFont="1" applyAlignment="1">
      <alignment horizontal="left" wrapText="1"/>
    </xf>
    <xf numFmtId="0" fontId="130" fillId="0" borderId="0" xfId="0" applyFont="1" applyAlignment="1">
      <alignment horizontal="left" wrapText="1"/>
    </xf>
    <xf numFmtId="0" fontId="126" fillId="5" borderId="41" xfId="0" applyFont="1" applyFill="1" applyBorder="1" applyAlignment="1">
      <alignment horizontal="left" vertical="center" wrapText="1"/>
    </xf>
    <xf numFmtId="0" fontId="110" fillId="79" borderId="55" xfId="0" applyFont="1" applyFill="1" applyBorder="1" applyAlignment="1">
      <alignment horizontal="left" vertical="center"/>
    </xf>
    <xf numFmtId="0" fontId="110" fillId="79" borderId="56" xfId="0" applyFont="1" applyFill="1" applyBorder="1" applyAlignment="1">
      <alignment horizontal="left" vertical="center"/>
    </xf>
    <xf numFmtId="0" fontId="125" fillId="3" borderId="0" xfId="379" applyFont="1" applyFill="1" applyAlignment="1">
      <alignment horizontal="left" wrapText="1"/>
    </xf>
    <xf numFmtId="0" fontId="110" fillId="79" borderId="55" xfId="0" applyFont="1" applyFill="1" applyBorder="1" applyAlignment="1">
      <alignment horizontal="left" vertical="center" wrapText="1"/>
    </xf>
    <xf numFmtId="0" fontId="110" fillId="79" borderId="56" xfId="0" applyFont="1" applyFill="1" applyBorder="1" applyAlignment="1">
      <alignment horizontal="left" vertical="center" wrapText="1"/>
    </xf>
    <xf numFmtId="0" fontId="126" fillId="5" borderId="41" xfId="0" applyFont="1" applyFill="1" applyBorder="1" applyAlignment="1">
      <alignment horizontal="right" vertical="center" wrapText="1"/>
    </xf>
    <xf numFmtId="0" fontId="110" fillId="79" borderId="53" xfId="0" applyFont="1" applyFill="1" applyBorder="1" applyAlignment="1">
      <alignment horizontal="center"/>
    </xf>
    <xf numFmtId="0" fontId="110" fillId="79" borderId="54" xfId="0" applyFont="1" applyFill="1" applyBorder="1" applyAlignment="1">
      <alignment horizontal="center"/>
    </xf>
    <xf numFmtId="0" fontId="123" fillId="5" borderId="41" xfId="0" applyFont="1" applyFill="1" applyBorder="1" applyAlignment="1">
      <alignment horizontal="left" vertical="center" wrapText="1"/>
    </xf>
    <xf numFmtId="0" fontId="126" fillId="5" borderId="51" xfId="0" applyFont="1" applyFill="1" applyBorder="1" applyAlignment="1">
      <alignment horizontal="left" vertical="center" wrapText="1"/>
    </xf>
    <xf numFmtId="0" fontId="126" fillId="5" borderId="52" xfId="0" applyFont="1" applyFill="1" applyBorder="1" applyAlignment="1">
      <alignment horizontal="left" vertical="center" wrapText="1"/>
    </xf>
  </cellXfs>
  <cellStyles count="882">
    <cellStyle name="%" xfId="2" xr:uid="{00000000-0005-0000-0000-000000000000}"/>
    <cellStyle name="% 2" xfId="19" xr:uid="{00000000-0005-0000-0000-000001000000}"/>
    <cellStyle name="% 4" xfId="277" xr:uid="{00000000-0005-0000-0000-000002000000}"/>
    <cellStyle name="******************************************" xfId="278" xr:uid="{00000000-0005-0000-0000-000003000000}"/>
    <cellStyle name="_Column1" xfId="24" xr:uid="{00000000-0005-0000-0000-000004000000}"/>
    <cellStyle name="_Column2" xfId="25" xr:uid="{00000000-0005-0000-0000-000005000000}"/>
    <cellStyle name="_Column3" xfId="26" xr:uid="{00000000-0005-0000-0000-000006000000}"/>
    <cellStyle name="_Column4" xfId="27" xr:uid="{00000000-0005-0000-0000-000007000000}"/>
    <cellStyle name="_Column5" xfId="28" xr:uid="{00000000-0005-0000-0000-000008000000}"/>
    <cellStyle name="_Column6" xfId="29" xr:uid="{00000000-0005-0000-0000-000009000000}"/>
    <cellStyle name="_Column7" xfId="30" xr:uid="{00000000-0005-0000-0000-00000A000000}"/>
    <cellStyle name="_ColumnTitles" xfId="279" xr:uid="{00000000-0005-0000-0000-00000B000000}"/>
    <cellStyle name="_ColumnTitles 2" xfId="754" xr:uid="{00000000-0005-0000-0000-00000C000000}"/>
    <cellStyle name="_ColumnTitles 3" xfId="875" xr:uid="{00000000-0005-0000-0000-00000D000000}"/>
    <cellStyle name="_Comma" xfId="31" xr:uid="{00000000-0005-0000-0000-00000E000000}"/>
    <cellStyle name="_Currency" xfId="32" xr:uid="{00000000-0005-0000-0000-00000F000000}"/>
    <cellStyle name="_CurrencySpace" xfId="33" xr:uid="{00000000-0005-0000-0000-000010000000}"/>
    <cellStyle name="_Data" xfId="34" xr:uid="{00000000-0005-0000-0000-000011000000}"/>
    <cellStyle name="_DateRange" xfId="280" xr:uid="{00000000-0005-0000-0000-000012000000}"/>
    <cellStyle name="_DateRange 2" xfId="755" xr:uid="{00000000-0005-0000-0000-000013000000}"/>
    <cellStyle name="_DateRange 3" xfId="861" xr:uid="{00000000-0005-0000-0000-000014000000}"/>
    <cellStyle name="_Header" xfId="35" xr:uid="{00000000-0005-0000-0000-000015000000}"/>
    <cellStyle name="_Hidden" xfId="281" xr:uid="{00000000-0005-0000-0000-000016000000}"/>
    <cellStyle name="_Hidden 2" xfId="756" xr:uid="{00000000-0005-0000-0000-000017000000}"/>
    <cellStyle name="_Hidden 3" xfId="870" xr:uid="{00000000-0005-0000-0000-000018000000}"/>
    <cellStyle name="_Multiple" xfId="36" xr:uid="{00000000-0005-0000-0000-000019000000}"/>
    <cellStyle name="_MultipleSpace" xfId="37" xr:uid="{00000000-0005-0000-0000-00001A000000}"/>
    <cellStyle name="_Normal" xfId="282" xr:uid="{00000000-0005-0000-0000-00001B000000}"/>
    <cellStyle name="_Normal 2" xfId="757" xr:uid="{00000000-0005-0000-0000-00001C000000}"/>
    <cellStyle name="_Normal 3" xfId="874" xr:uid="{00000000-0005-0000-0000-00001D000000}"/>
    <cellStyle name="_Percent" xfId="38" xr:uid="{00000000-0005-0000-0000-00001E000000}"/>
    <cellStyle name="_Percentage" xfId="283" xr:uid="{00000000-0005-0000-0000-00001F000000}"/>
    <cellStyle name="_Percentage 2" xfId="758" xr:uid="{00000000-0005-0000-0000-000020000000}"/>
    <cellStyle name="_Percentage 3" xfId="860" xr:uid="{00000000-0005-0000-0000-000021000000}"/>
    <cellStyle name="_PercentageBold" xfId="284" xr:uid="{00000000-0005-0000-0000-000022000000}"/>
    <cellStyle name="_PercentageBold 2" xfId="759" xr:uid="{00000000-0005-0000-0000-000023000000}"/>
    <cellStyle name="_PercentageBold 3" xfId="869" xr:uid="{00000000-0005-0000-0000-000024000000}"/>
    <cellStyle name="_PercentSpace" xfId="39" xr:uid="{00000000-0005-0000-0000-000025000000}"/>
    <cellStyle name="_Row1" xfId="40" xr:uid="{00000000-0005-0000-0000-000026000000}"/>
    <cellStyle name="_Row1 2" xfId="855" xr:uid="{00000000-0005-0000-0000-000027000000}"/>
    <cellStyle name="_Row1_dati di sms" xfId="41" xr:uid="{00000000-0005-0000-0000-000028000000}"/>
    <cellStyle name="_Row2" xfId="42" xr:uid="{00000000-0005-0000-0000-000029000000}"/>
    <cellStyle name="_Row3" xfId="43" xr:uid="{00000000-0005-0000-0000-00002A000000}"/>
    <cellStyle name="_Row4" xfId="44" xr:uid="{00000000-0005-0000-0000-00002B000000}"/>
    <cellStyle name="_Row5" xfId="45" xr:uid="{00000000-0005-0000-0000-00002C000000}"/>
    <cellStyle name="_Row6" xfId="46" xr:uid="{00000000-0005-0000-0000-00002D000000}"/>
    <cellStyle name="_Row7" xfId="47" xr:uid="{00000000-0005-0000-0000-00002E000000}"/>
    <cellStyle name="_SeriesAttributes" xfId="285" xr:uid="{00000000-0005-0000-0000-00002F000000}"/>
    <cellStyle name="_SeriesAttributes 2" xfId="760" xr:uid="{00000000-0005-0000-0000-000030000000}"/>
    <cellStyle name="_SeriesAttributes 3" xfId="873" xr:uid="{00000000-0005-0000-0000-000031000000}"/>
    <cellStyle name="_SeriesData" xfId="286" xr:uid="{00000000-0005-0000-0000-000032000000}"/>
    <cellStyle name="_SeriesData 2" xfId="761" xr:uid="{00000000-0005-0000-0000-000033000000}"/>
    <cellStyle name="_SeriesData 3" xfId="867" xr:uid="{00000000-0005-0000-0000-000034000000}"/>
    <cellStyle name="_SeriesDataForecast" xfId="287" xr:uid="{00000000-0005-0000-0000-000035000000}"/>
    <cellStyle name="_SeriesDataForecast 2" xfId="762" xr:uid="{00000000-0005-0000-0000-000036000000}"/>
    <cellStyle name="_SeriesDataForecast 3" xfId="871" xr:uid="{00000000-0005-0000-0000-000037000000}"/>
    <cellStyle name="_SeriesDataForecastNA" xfId="288" xr:uid="{00000000-0005-0000-0000-000038000000}"/>
    <cellStyle name="_SeriesDataForecastNA 2" xfId="763" xr:uid="{00000000-0005-0000-0000-000039000000}"/>
    <cellStyle name="_SeriesDataForecastNA 3" xfId="668" xr:uid="{00000000-0005-0000-0000-00003A000000}"/>
    <cellStyle name="_SeriesDataNA" xfId="289" xr:uid="{00000000-0005-0000-0000-00003B000000}"/>
    <cellStyle name="_SeriesDataNA 2" xfId="764" xr:uid="{00000000-0005-0000-0000-00003C000000}"/>
    <cellStyle name="_SeriesDataNA 3" xfId="859" xr:uid="{00000000-0005-0000-0000-00003D000000}"/>
    <cellStyle name="_SeriesDataStatistics" xfId="290" xr:uid="{00000000-0005-0000-0000-00003E000000}"/>
    <cellStyle name="_SeriesDataStatistics 2" xfId="765" xr:uid="{00000000-0005-0000-0000-00003F000000}"/>
    <cellStyle name="_SeriesDataStatistics 3" xfId="868" xr:uid="{00000000-0005-0000-0000-000040000000}"/>
    <cellStyle name="_SeriesDataStatisticsForecast" xfId="291" xr:uid="{00000000-0005-0000-0000-000041000000}"/>
    <cellStyle name="_SeriesDataStatisticsForecast 2" xfId="766" xr:uid="{00000000-0005-0000-0000-000042000000}"/>
    <cellStyle name="_SeriesDataStatisticsForecast 3" xfId="872" xr:uid="{00000000-0005-0000-0000-000043000000}"/>
    <cellStyle name="_Tabella aggiornata" xfId="48" xr:uid="{00000000-0005-0000-0000-000044000000}"/>
    <cellStyle name="=C:\WINNT\SYSTEM32\COMMAND.COM" xfId="292" xr:uid="{00000000-0005-0000-0000-000045000000}"/>
    <cellStyle name="=C:\WINNT35\SYSTEM32\COMMAND.COM" xfId="49" xr:uid="{00000000-0005-0000-0000-000046000000}"/>
    <cellStyle name="1" xfId="50" xr:uid="{00000000-0005-0000-0000-000047000000}"/>
    <cellStyle name="20% - Accent1" xfId="51" xr:uid="{00000000-0005-0000-0000-000048000000}"/>
    <cellStyle name="20% - Accent1 2" xfId="293" xr:uid="{00000000-0005-0000-0000-000049000000}"/>
    <cellStyle name="20% - Accent1 3" xfId="795" xr:uid="{00000000-0005-0000-0000-00004A000000}"/>
    <cellStyle name="20% - Accent1 4" xfId="684" xr:uid="{00000000-0005-0000-0000-00004B000000}"/>
    <cellStyle name="20% - Accent1_Ebitda breakdown_details by BU" xfId="486" xr:uid="{00000000-0005-0000-0000-00004C000000}"/>
    <cellStyle name="20% - Accent2" xfId="52" xr:uid="{00000000-0005-0000-0000-00004D000000}"/>
    <cellStyle name="20% - Accent2 2" xfId="294" xr:uid="{00000000-0005-0000-0000-00004E000000}"/>
    <cellStyle name="20% - Accent2 3" xfId="796" xr:uid="{00000000-0005-0000-0000-00004F000000}"/>
    <cellStyle name="20% - Accent2 4" xfId="685" xr:uid="{00000000-0005-0000-0000-000050000000}"/>
    <cellStyle name="20% - Accent2_Ebitda breakdown_details by BU" xfId="487" xr:uid="{00000000-0005-0000-0000-000051000000}"/>
    <cellStyle name="20% - Accent3" xfId="53" xr:uid="{00000000-0005-0000-0000-000052000000}"/>
    <cellStyle name="20% - Accent3 2" xfId="295" xr:uid="{00000000-0005-0000-0000-000053000000}"/>
    <cellStyle name="20% - Accent3 3" xfId="797" xr:uid="{00000000-0005-0000-0000-000054000000}"/>
    <cellStyle name="20% - Accent3 4" xfId="686" xr:uid="{00000000-0005-0000-0000-000055000000}"/>
    <cellStyle name="20% - Accent3_Ebitda breakdown_details by BU" xfId="488" xr:uid="{00000000-0005-0000-0000-000056000000}"/>
    <cellStyle name="20% - Accent4" xfId="54" xr:uid="{00000000-0005-0000-0000-000057000000}"/>
    <cellStyle name="20% - Accent4 2" xfId="296" xr:uid="{00000000-0005-0000-0000-000058000000}"/>
    <cellStyle name="20% - Accent4 3" xfId="798" xr:uid="{00000000-0005-0000-0000-000059000000}"/>
    <cellStyle name="20% - Accent4 4" xfId="687" xr:uid="{00000000-0005-0000-0000-00005A000000}"/>
    <cellStyle name="20% - Accent4_Ebitda breakdown_details by BU" xfId="489" xr:uid="{00000000-0005-0000-0000-00005B000000}"/>
    <cellStyle name="20% - Accent5" xfId="55" xr:uid="{00000000-0005-0000-0000-00005C000000}"/>
    <cellStyle name="20% - Accent5 2" xfId="297" xr:uid="{00000000-0005-0000-0000-00005D000000}"/>
    <cellStyle name="20% - Accent5 3" xfId="799" xr:uid="{00000000-0005-0000-0000-00005E000000}"/>
    <cellStyle name="20% - Accent5 4" xfId="688" xr:uid="{00000000-0005-0000-0000-00005F000000}"/>
    <cellStyle name="20% - Accent5_Ebitda breakdown_details by BU" xfId="490" xr:uid="{00000000-0005-0000-0000-000060000000}"/>
    <cellStyle name="20% - Accent6" xfId="56" xr:uid="{00000000-0005-0000-0000-000061000000}"/>
    <cellStyle name="20% - Accent6 2" xfId="298" xr:uid="{00000000-0005-0000-0000-000062000000}"/>
    <cellStyle name="20% - Accent6 3" xfId="800" xr:uid="{00000000-0005-0000-0000-000063000000}"/>
    <cellStyle name="20% - Accent6 4" xfId="689" xr:uid="{00000000-0005-0000-0000-000064000000}"/>
    <cellStyle name="20% - Accent6_Ebitda breakdown_details by BU" xfId="491" xr:uid="{00000000-0005-0000-0000-000065000000}"/>
    <cellStyle name="40% - Accent1" xfId="57" xr:uid="{00000000-0005-0000-0000-000066000000}"/>
    <cellStyle name="40% - Accent1 2" xfId="299" xr:uid="{00000000-0005-0000-0000-000067000000}"/>
    <cellStyle name="40% - Accent1 3" xfId="801" xr:uid="{00000000-0005-0000-0000-000068000000}"/>
    <cellStyle name="40% - Accent1 4" xfId="690" xr:uid="{00000000-0005-0000-0000-000069000000}"/>
    <cellStyle name="40% - Accent1_Ebitda breakdown_details by BU" xfId="492" xr:uid="{00000000-0005-0000-0000-00006A000000}"/>
    <cellStyle name="40% - Accent2" xfId="58" xr:uid="{00000000-0005-0000-0000-00006B000000}"/>
    <cellStyle name="40% - Accent2 2" xfId="300" xr:uid="{00000000-0005-0000-0000-00006C000000}"/>
    <cellStyle name="40% - Accent2 3" xfId="802" xr:uid="{00000000-0005-0000-0000-00006D000000}"/>
    <cellStyle name="40% - Accent2 4" xfId="691" xr:uid="{00000000-0005-0000-0000-00006E000000}"/>
    <cellStyle name="40% - Accent2_Ebitda breakdown_details by BU" xfId="493" xr:uid="{00000000-0005-0000-0000-00006F000000}"/>
    <cellStyle name="40% - Accent3" xfId="59" xr:uid="{00000000-0005-0000-0000-000070000000}"/>
    <cellStyle name="40% - Accent3 2" xfId="301" xr:uid="{00000000-0005-0000-0000-000071000000}"/>
    <cellStyle name="40% - Accent3 3" xfId="803" xr:uid="{00000000-0005-0000-0000-000072000000}"/>
    <cellStyle name="40% - Accent3 4" xfId="692" xr:uid="{00000000-0005-0000-0000-000073000000}"/>
    <cellStyle name="40% - Accent3_Ebitda breakdown_details by BU" xfId="494" xr:uid="{00000000-0005-0000-0000-000074000000}"/>
    <cellStyle name="40% - Accent4" xfId="60" xr:uid="{00000000-0005-0000-0000-000075000000}"/>
    <cellStyle name="40% - Accent4 2" xfId="302" xr:uid="{00000000-0005-0000-0000-000076000000}"/>
    <cellStyle name="40% - Accent4 3" xfId="804" xr:uid="{00000000-0005-0000-0000-000077000000}"/>
    <cellStyle name="40% - Accent4 4" xfId="693" xr:uid="{00000000-0005-0000-0000-000078000000}"/>
    <cellStyle name="40% - Accent4_Ebitda breakdown_details by BU" xfId="495" xr:uid="{00000000-0005-0000-0000-000079000000}"/>
    <cellStyle name="40% - Accent5" xfId="61" xr:uid="{00000000-0005-0000-0000-00007A000000}"/>
    <cellStyle name="40% - Accent5 2" xfId="303" xr:uid="{00000000-0005-0000-0000-00007B000000}"/>
    <cellStyle name="40% - Accent5 3" xfId="805" xr:uid="{00000000-0005-0000-0000-00007C000000}"/>
    <cellStyle name="40% - Accent5 4" xfId="694" xr:uid="{00000000-0005-0000-0000-00007D000000}"/>
    <cellStyle name="40% - Accent5_Ebitda breakdown_details by BU" xfId="496" xr:uid="{00000000-0005-0000-0000-00007E000000}"/>
    <cellStyle name="40% - Accent6" xfId="62" xr:uid="{00000000-0005-0000-0000-00007F000000}"/>
    <cellStyle name="40% - Accent6 2" xfId="304" xr:uid="{00000000-0005-0000-0000-000080000000}"/>
    <cellStyle name="40% - Accent6 3" xfId="806" xr:uid="{00000000-0005-0000-0000-000081000000}"/>
    <cellStyle name="40% - Accent6 4" xfId="695" xr:uid="{00000000-0005-0000-0000-000082000000}"/>
    <cellStyle name="40% - Accent6_Ebitda breakdown_details by BU" xfId="497" xr:uid="{00000000-0005-0000-0000-000083000000}"/>
    <cellStyle name="60% - Accent1" xfId="63" xr:uid="{00000000-0005-0000-0000-000084000000}"/>
    <cellStyle name="60% - Accent1 2" xfId="305" xr:uid="{00000000-0005-0000-0000-000085000000}"/>
    <cellStyle name="60% - Accent1 3" xfId="807" xr:uid="{00000000-0005-0000-0000-000086000000}"/>
    <cellStyle name="60% - Accent1 4" xfId="696" xr:uid="{00000000-0005-0000-0000-000087000000}"/>
    <cellStyle name="60% - Accent1_Ebitda breakdown_details by BU" xfId="498" xr:uid="{00000000-0005-0000-0000-000088000000}"/>
    <cellStyle name="60% - Accent2" xfId="64" xr:uid="{00000000-0005-0000-0000-000089000000}"/>
    <cellStyle name="60% - Accent2 2" xfId="306" xr:uid="{00000000-0005-0000-0000-00008A000000}"/>
    <cellStyle name="60% - Accent2 3" xfId="808" xr:uid="{00000000-0005-0000-0000-00008B000000}"/>
    <cellStyle name="60% - Accent2 4" xfId="697" xr:uid="{00000000-0005-0000-0000-00008C000000}"/>
    <cellStyle name="60% - Accent2_Ebitda breakdown_details by BU" xfId="499" xr:uid="{00000000-0005-0000-0000-00008D000000}"/>
    <cellStyle name="60% - Accent3" xfId="65" xr:uid="{00000000-0005-0000-0000-00008E000000}"/>
    <cellStyle name="60% - Accent3 2" xfId="307" xr:uid="{00000000-0005-0000-0000-00008F000000}"/>
    <cellStyle name="60% - Accent3 3" xfId="809" xr:uid="{00000000-0005-0000-0000-000090000000}"/>
    <cellStyle name="60% - Accent3 4" xfId="698" xr:uid="{00000000-0005-0000-0000-000091000000}"/>
    <cellStyle name="60% - Accent3_Ebitda breakdown_details by BU" xfId="500" xr:uid="{00000000-0005-0000-0000-000092000000}"/>
    <cellStyle name="60% - Accent4" xfId="66" xr:uid="{00000000-0005-0000-0000-000093000000}"/>
    <cellStyle name="60% - Accent4 2" xfId="308" xr:uid="{00000000-0005-0000-0000-000094000000}"/>
    <cellStyle name="60% - Accent4 3" xfId="810" xr:uid="{00000000-0005-0000-0000-000095000000}"/>
    <cellStyle name="60% - Accent4 4" xfId="699" xr:uid="{00000000-0005-0000-0000-000096000000}"/>
    <cellStyle name="60% - Accent4_Ebitda breakdown_details by BU" xfId="501" xr:uid="{00000000-0005-0000-0000-000097000000}"/>
    <cellStyle name="60% - Accent5" xfId="67" xr:uid="{00000000-0005-0000-0000-000098000000}"/>
    <cellStyle name="60% - Accent5 2" xfId="309" xr:uid="{00000000-0005-0000-0000-000099000000}"/>
    <cellStyle name="60% - Accent5 3" xfId="811" xr:uid="{00000000-0005-0000-0000-00009A000000}"/>
    <cellStyle name="60% - Accent5 4" xfId="700" xr:uid="{00000000-0005-0000-0000-00009B000000}"/>
    <cellStyle name="60% - Accent5_Ebitda breakdown_details by BU" xfId="502" xr:uid="{00000000-0005-0000-0000-00009C000000}"/>
    <cellStyle name="60% - Accent6" xfId="68" xr:uid="{00000000-0005-0000-0000-00009D000000}"/>
    <cellStyle name="60% - Accent6 2" xfId="310" xr:uid="{00000000-0005-0000-0000-00009E000000}"/>
    <cellStyle name="60% - Accent6 3" xfId="812" xr:uid="{00000000-0005-0000-0000-00009F000000}"/>
    <cellStyle name="60% - Accent6 4" xfId="701" xr:uid="{00000000-0005-0000-0000-0000A0000000}"/>
    <cellStyle name="60% - Accent6_Ebitda breakdown_details by BU" xfId="503" xr:uid="{00000000-0005-0000-0000-0000A1000000}"/>
    <cellStyle name="Accent1" xfId="69" xr:uid="{00000000-0005-0000-0000-0000A2000000}"/>
    <cellStyle name="Accent1 2" xfId="311" xr:uid="{00000000-0005-0000-0000-0000A3000000}"/>
    <cellStyle name="Accent1 3" xfId="813" xr:uid="{00000000-0005-0000-0000-0000A4000000}"/>
    <cellStyle name="Accent1 4" xfId="702" xr:uid="{00000000-0005-0000-0000-0000A5000000}"/>
    <cellStyle name="Accent1_Ebitda breakdown_details by BU" xfId="504" xr:uid="{00000000-0005-0000-0000-0000A6000000}"/>
    <cellStyle name="Accent2" xfId="70" xr:uid="{00000000-0005-0000-0000-0000A7000000}"/>
    <cellStyle name="Accent2 2" xfId="312" xr:uid="{00000000-0005-0000-0000-0000A8000000}"/>
    <cellStyle name="Accent2 3" xfId="814" xr:uid="{00000000-0005-0000-0000-0000A9000000}"/>
    <cellStyle name="Accent2 4" xfId="703" xr:uid="{00000000-0005-0000-0000-0000AA000000}"/>
    <cellStyle name="Accent2_Ebitda breakdown_details by BU" xfId="505" xr:uid="{00000000-0005-0000-0000-0000AB000000}"/>
    <cellStyle name="Accent3" xfId="71" xr:uid="{00000000-0005-0000-0000-0000AC000000}"/>
    <cellStyle name="Accent3 2" xfId="313" xr:uid="{00000000-0005-0000-0000-0000AD000000}"/>
    <cellStyle name="Accent3 3" xfId="815" xr:uid="{00000000-0005-0000-0000-0000AE000000}"/>
    <cellStyle name="Accent3 4" xfId="704" xr:uid="{00000000-0005-0000-0000-0000AF000000}"/>
    <cellStyle name="Accent3_Ebitda breakdown_details by BU" xfId="506" xr:uid="{00000000-0005-0000-0000-0000B0000000}"/>
    <cellStyle name="Accent4" xfId="72" xr:uid="{00000000-0005-0000-0000-0000B1000000}"/>
    <cellStyle name="Accent4 2" xfId="314" xr:uid="{00000000-0005-0000-0000-0000B2000000}"/>
    <cellStyle name="Accent4 3" xfId="816" xr:uid="{00000000-0005-0000-0000-0000B3000000}"/>
    <cellStyle name="Accent4 4" xfId="705" xr:uid="{00000000-0005-0000-0000-0000B4000000}"/>
    <cellStyle name="Accent4_Ebitda breakdown_details by BU" xfId="507" xr:uid="{00000000-0005-0000-0000-0000B5000000}"/>
    <cellStyle name="Accent5" xfId="73" xr:uid="{00000000-0005-0000-0000-0000B6000000}"/>
    <cellStyle name="Accent5 2" xfId="315" xr:uid="{00000000-0005-0000-0000-0000B7000000}"/>
    <cellStyle name="Accent5 3" xfId="817" xr:uid="{00000000-0005-0000-0000-0000B8000000}"/>
    <cellStyle name="Accent5 4" xfId="706" xr:uid="{00000000-0005-0000-0000-0000B9000000}"/>
    <cellStyle name="Accent5_Ebitda breakdown_details by BU" xfId="508" xr:uid="{00000000-0005-0000-0000-0000BA000000}"/>
    <cellStyle name="Accent6" xfId="74" xr:uid="{00000000-0005-0000-0000-0000BB000000}"/>
    <cellStyle name="Accent6 2" xfId="316" xr:uid="{00000000-0005-0000-0000-0000BC000000}"/>
    <cellStyle name="Accent6 3" xfId="818" xr:uid="{00000000-0005-0000-0000-0000BD000000}"/>
    <cellStyle name="Accent6 4" xfId="707" xr:uid="{00000000-0005-0000-0000-0000BE000000}"/>
    <cellStyle name="Accent6_Ebitda breakdown_details by BU" xfId="509" xr:uid="{00000000-0005-0000-0000-0000BF000000}"/>
    <cellStyle name="Allineamento Vert. Centr." xfId="881" xr:uid="{E8B42B26-0F5A-4450-9B7C-71A79CCD8AFA}"/>
    <cellStyle name="Arial 10" xfId="75" xr:uid="{00000000-0005-0000-0000-0000C0000000}"/>
    <cellStyle name="Arial 12" xfId="76" xr:uid="{00000000-0005-0000-0000-0000C1000000}"/>
    <cellStyle name="Bad" xfId="77" xr:uid="{00000000-0005-0000-0000-0000C2000000}"/>
    <cellStyle name="Bad 2" xfId="317" xr:uid="{00000000-0005-0000-0000-0000C3000000}"/>
    <cellStyle name="Bad 3" xfId="708" xr:uid="{00000000-0005-0000-0000-0000C4000000}"/>
    <cellStyle name="Bad_Ebitda breakdown_details by BU" xfId="510" xr:uid="{00000000-0005-0000-0000-0000C5000000}"/>
    <cellStyle name="Border Heavy" xfId="78" xr:uid="{00000000-0005-0000-0000-0000C6000000}"/>
    <cellStyle name="Border Thin" xfId="79" xr:uid="{00000000-0005-0000-0000-0000C7000000}"/>
    <cellStyle name="Border Thin 2" xfId="662" xr:uid="{00000000-0005-0000-0000-0000C8000000}"/>
    <cellStyle name="Border Thin 3" xfId="681" xr:uid="{00000000-0005-0000-0000-0000C9000000}"/>
    <cellStyle name="Border Thin 4" xfId="659" xr:uid="{00000000-0005-0000-0000-0000CA000000}"/>
    <cellStyle name="British Pound" xfId="80" xr:uid="{00000000-0005-0000-0000-0000CB000000}"/>
    <cellStyle name="Calculation" xfId="81" xr:uid="{00000000-0005-0000-0000-0000CC000000}"/>
    <cellStyle name="Calculation 2" xfId="318" xr:uid="{00000000-0005-0000-0000-0000CD000000}"/>
    <cellStyle name="Calculation 2 2" xfId="767" xr:uid="{00000000-0005-0000-0000-0000CE000000}"/>
    <cellStyle name="Calculation 2 3" xfId="866" xr:uid="{00000000-0005-0000-0000-0000CF000000}"/>
    <cellStyle name="Calculation 3" xfId="663" xr:uid="{00000000-0005-0000-0000-0000D0000000}"/>
    <cellStyle name="Calculation 4" xfId="661" xr:uid="{00000000-0005-0000-0000-0000D1000000}"/>
    <cellStyle name="Calculation_Capex plan" xfId="709" xr:uid="{00000000-0005-0000-0000-0000D2000000}"/>
    <cellStyle name="category number" xfId="82" xr:uid="{00000000-0005-0000-0000-0000D3000000}"/>
    <cellStyle name="ChartingText" xfId="83" xr:uid="{00000000-0005-0000-0000-0000D4000000}"/>
    <cellStyle name="Check" xfId="84" xr:uid="{00000000-0005-0000-0000-0000D5000000}"/>
    <cellStyle name="Check Cell" xfId="85" xr:uid="{00000000-0005-0000-0000-0000D6000000}"/>
    <cellStyle name="Check Cell 2" xfId="319" xr:uid="{00000000-0005-0000-0000-0000D7000000}"/>
    <cellStyle name="Check Cell 3" xfId="710" xr:uid="{00000000-0005-0000-0000-0000D8000000}"/>
    <cellStyle name="Check Cell_Ebitda breakdown_details by BU" xfId="511" xr:uid="{00000000-0005-0000-0000-0000D9000000}"/>
    <cellStyle name="ColHeading" xfId="86" xr:uid="{00000000-0005-0000-0000-0000DA000000}"/>
    <cellStyle name="Collegamento ipertestuale" xfId="876" builtinId="8"/>
    <cellStyle name="Collegamento ipertestuale 2" xfId="23" xr:uid="{00000000-0005-0000-0000-0000DC000000}"/>
    <cellStyle name="Collegamento ipertestuale 2 2" xfId="320" xr:uid="{00000000-0005-0000-0000-0000DD000000}"/>
    <cellStyle name="Collegamento ipertestuale 3" xfId="321" xr:uid="{00000000-0005-0000-0000-0000DE000000}"/>
    <cellStyle name="ColumnHeaderNormal" xfId="87" xr:uid="{00000000-0005-0000-0000-0000DF000000}"/>
    <cellStyle name="Comma 10" xfId="88" xr:uid="{00000000-0005-0000-0000-0000E1000000}"/>
    <cellStyle name="Comma 10 2" xfId="446" xr:uid="{00000000-0005-0000-0000-0000E2000000}"/>
    <cellStyle name="Comma 10 2 2" xfId="617" xr:uid="{00000000-0005-0000-0000-0000E3000000}"/>
    <cellStyle name="Comma 10 3" xfId="402" xr:uid="{00000000-0005-0000-0000-0000E4000000}"/>
    <cellStyle name="Comma 10 3 2" xfId="573" xr:uid="{00000000-0005-0000-0000-0000E5000000}"/>
    <cellStyle name="Comma 10 4" xfId="530" xr:uid="{00000000-0005-0000-0000-0000E6000000}"/>
    <cellStyle name="Comma 2" xfId="89" xr:uid="{00000000-0005-0000-0000-0000E7000000}"/>
    <cellStyle name="Comma 2 2" xfId="768" xr:uid="{00000000-0005-0000-0000-0000E8000000}"/>
    <cellStyle name="Comma 2 3" xfId="665" xr:uid="{00000000-0005-0000-0000-0000E9000000}"/>
    <cellStyle name="Comma 7" xfId="743" xr:uid="{00000000-0005-0000-0000-0000EA000000}"/>
    <cellStyle name="Comma0" xfId="90" xr:uid="{00000000-0005-0000-0000-0000EC000000}"/>
    <cellStyle name="Company" xfId="91" xr:uid="{00000000-0005-0000-0000-0000ED000000}"/>
    <cellStyle name="Currency 2" xfId="322" xr:uid="{00000000-0005-0000-0000-0000EE000000}"/>
    <cellStyle name="Currency 3" xfId="323" xr:uid="{00000000-0005-0000-0000-0000EF000000}"/>
    <cellStyle name="Currency 4" xfId="324" xr:uid="{00000000-0005-0000-0000-0000F0000000}"/>
    <cellStyle name="Currency0" xfId="92" xr:uid="{00000000-0005-0000-0000-0000F1000000}"/>
    <cellStyle name="Date" xfId="93" xr:uid="{00000000-0005-0000-0000-0000F2000000}"/>
    <cellStyle name="Dati quantitativi" xfId="94" xr:uid="{00000000-0005-0000-0000-0000F3000000}"/>
    <cellStyle name="Dati quantitativi HI" xfId="95" xr:uid="{00000000-0005-0000-0000-0000F4000000}"/>
    <cellStyle name="Double Accounting" xfId="96" xr:uid="{00000000-0005-0000-0000-0000F5000000}"/>
    <cellStyle name="Euro" xfId="3" xr:uid="{00000000-0005-0000-0000-0000F6000000}"/>
    <cellStyle name="Euro 2" xfId="4" xr:uid="{00000000-0005-0000-0000-0000F7000000}"/>
    <cellStyle name="Euro 2 2" xfId="20" xr:uid="{00000000-0005-0000-0000-0000F8000000}"/>
    <cellStyle name="Euro 2 3" xfId="667" xr:uid="{00000000-0005-0000-0000-0000F9000000}"/>
    <cellStyle name="Euro 3" xfId="769" xr:uid="{00000000-0005-0000-0000-0000FA000000}"/>
    <cellStyle name="Euro 4" xfId="666" xr:uid="{00000000-0005-0000-0000-0000FB000000}"/>
    <cellStyle name="Euro_RichiestaPrimoBimestre2008_20080328" xfId="745" xr:uid="{00000000-0005-0000-0000-0000FC000000}"/>
    <cellStyle name="Explanatory Text" xfId="97" xr:uid="{00000000-0005-0000-0000-0000FD000000}"/>
    <cellStyle name="Explanatory Text 2" xfId="325" xr:uid="{00000000-0005-0000-0000-0000FE000000}"/>
    <cellStyle name="Explanatory Text 3" xfId="711" xr:uid="{00000000-0005-0000-0000-0000FF000000}"/>
    <cellStyle name="Explanatory Text_Ebitda breakdown_details by BU" xfId="512" xr:uid="{00000000-0005-0000-0000-000000010000}"/>
    <cellStyle name="FF_EURO" xfId="98" xr:uid="{00000000-0005-0000-0000-000001010000}"/>
    <cellStyle name="Fixed" xfId="99" xr:uid="{00000000-0005-0000-0000-000002010000}"/>
    <cellStyle name="giallo" xfId="100" xr:uid="{00000000-0005-0000-0000-000003010000}"/>
    <cellStyle name="giallo 2" xfId="670" xr:uid="{00000000-0005-0000-0000-000004010000}"/>
    <cellStyle name="Good" xfId="101" xr:uid="{00000000-0005-0000-0000-000005010000}"/>
    <cellStyle name="Good 2" xfId="326" xr:uid="{00000000-0005-0000-0000-000006010000}"/>
    <cellStyle name="Good 3" xfId="712" xr:uid="{00000000-0005-0000-0000-000007010000}"/>
    <cellStyle name="Good_Ebitda breakdown_details by BU" xfId="513" xr:uid="{00000000-0005-0000-0000-000008010000}"/>
    <cellStyle name="Grey" xfId="102" xr:uid="{00000000-0005-0000-0000-000009010000}"/>
    <cellStyle name="Hard Input" xfId="103" xr:uid="{00000000-0005-0000-0000-00000A010000}"/>
    <cellStyle name="Header" xfId="104" xr:uid="{00000000-0005-0000-0000-00000B010000}"/>
    <cellStyle name="Header1" xfId="105" xr:uid="{00000000-0005-0000-0000-00000C010000}"/>
    <cellStyle name="Header2" xfId="106" xr:uid="{00000000-0005-0000-0000-00000D010000}"/>
    <cellStyle name="Heading" xfId="107" xr:uid="{00000000-0005-0000-0000-00000E010000}"/>
    <cellStyle name="Heading 1" xfId="108" xr:uid="{00000000-0005-0000-0000-00000F010000}"/>
    <cellStyle name="Heading 1 2" xfId="327" xr:uid="{00000000-0005-0000-0000-000010010000}"/>
    <cellStyle name="Heading 1 3" xfId="713" xr:uid="{00000000-0005-0000-0000-000011010000}"/>
    <cellStyle name="Heading 1_Ebitda breakdown_details by BU" xfId="514" xr:uid="{00000000-0005-0000-0000-000012010000}"/>
    <cellStyle name="Heading 2" xfId="109" xr:uid="{00000000-0005-0000-0000-000013010000}"/>
    <cellStyle name="Heading 2 2" xfId="328" xr:uid="{00000000-0005-0000-0000-000014010000}"/>
    <cellStyle name="Heading 2 3" xfId="714" xr:uid="{00000000-0005-0000-0000-000015010000}"/>
    <cellStyle name="Heading 2_Ebitda breakdown_details by BU" xfId="515" xr:uid="{00000000-0005-0000-0000-000016010000}"/>
    <cellStyle name="Heading 3" xfId="110" xr:uid="{00000000-0005-0000-0000-000017010000}"/>
    <cellStyle name="Heading 3 2" xfId="329" xr:uid="{00000000-0005-0000-0000-000018010000}"/>
    <cellStyle name="Heading 3 3" xfId="715" xr:uid="{00000000-0005-0000-0000-000019010000}"/>
    <cellStyle name="Heading 3_Ebitda breakdown_details by BU" xfId="516" xr:uid="{00000000-0005-0000-0000-00001A010000}"/>
    <cellStyle name="Heading 4" xfId="111" xr:uid="{00000000-0005-0000-0000-00001B010000}"/>
    <cellStyle name="Heading 4 2" xfId="330" xr:uid="{00000000-0005-0000-0000-00001C010000}"/>
    <cellStyle name="Heading 4 3" xfId="716" xr:uid="{00000000-0005-0000-0000-00001D010000}"/>
    <cellStyle name="Heading 4_Ebitda breakdown_details by BU" xfId="517" xr:uid="{00000000-0005-0000-0000-00001E010000}"/>
    <cellStyle name="Hyperlink" xfId="879" xr:uid="{00000000-000B-0000-0000-000008000000}"/>
    <cellStyle name="Hyperlink 2" xfId="331" xr:uid="{00000000-0005-0000-0000-000020010000}"/>
    <cellStyle name="Hyperlink 3" xfId="332" xr:uid="{00000000-0005-0000-0000-000021010000}"/>
    <cellStyle name="Input [yellow]" xfId="112" xr:uid="{00000000-0005-0000-0000-000023010000}"/>
    <cellStyle name="Input 2" xfId="333" xr:uid="{00000000-0005-0000-0000-000024010000}"/>
    <cellStyle name="Input 2 2" xfId="770" xr:uid="{00000000-0005-0000-0000-000025010000}"/>
    <cellStyle name="Input 2 3" xfId="858" xr:uid="{00000000-0005-0000-0000-000026010000}"/>
    <cellStyle name="Intercompany" xfId="113" xr:uid="{00000000-0005-0000-0000-000027010000}"/>
    <cellStyle name="Intercompany 2" xfId="447" xr:uid="{00000000-0005-0000-0000-000028010000}"/>
    <cellStyle name="Intercompany 2 2" xfId="618" xr:uid="{00000000-0005-0000-0000-000029010000}"/>
    <cellStyle name="Intercompany 3" xfId="403" xr:uid="{00000000-0005-0000-0000-00002A010000}"/>
    <cellStyle name="Intercompany 3 2" xfId="574" xr:uid="{00000000-0005-0000-0000-00002B010000}"/>
    <cellStyle name="Intercompany 4" xfId="531" xr:uid="{00000000-0005-0000-0000-00002C010000}"/>
    <cellStyle name="Invisible" xfId="114" xr:uid="{00000000-0005-0000-0000-00002D010000}"/>
    <cellStyle name="Item" xfId="115" xr:uid="{00000000-0005-0000-0000-00002E010000}"/>
    <cellStyle name="ItemTypeClass" xfId="116" xr:uid="{00000000-0005-0000-0000-00002F010000}"/>
    <cellStyle name="ItemTypeClass 2" xfId="864" xr:uid="{00000000-0005-0000-0000-000030010000}"/>
    <cellStyle name="Komma [0]_PLDT" xfId="117" xr:uid="{00000000-0005-0000-0000-000031010000}"/>
    <cellStyle name="Komma_PLDT" xfId="118" xr:uid="{00000000-0005-0000-0000-000032010000}"/>
    <cellStyle name="Link" xfId="119" xr:uid="{00000000-0005-0000-0000-000033010000}"/>
    <cellStyle name="Linked" xfId="120" xr:uid="{00000000-0005-0000-0000-000034010000}"/>
    <cellStyle name="Linked Cell" xfId="121" xr:uid="{00000000-0005-0000-0000-000035010000}"/>
    <cellStyle name="Linked Cell 2" xfId="334" xr:uid="{00000000-0005-0000-0000-000036010000}"/>
    <cellStyle name="Linked Cell 3" xfId="717" xr:uid="{00000000-0005-0000-0000-000037010000}"/>
    <cellStyle name="Linked Cell_Ebitda breakdown_details by BU" xfId="518" xr:uid="{00000000-0005-0000-0000-000038010000}"/>
    <cellStyle name="Macroindicatori" xfId="122" xr:uid="{00000000-0005-0000-0000-000039010000}"/>
    <cellStyle name="Migliaia" xfId="880" builtinId="3"/>
    <cellStyle name="Migliaia (0)_0609PostMortem29" xfId="123" xr:uid="{00000000-0005-0000-0000-00003B010000}"/>
    <cellStyle name="Migliaia [0] 2" xfId="124" xr:uid="{00000000-0005-0000-0000-00003C010000}"/>
    <cellStyle name="Migliaia [0] 2 2" xfId="335" xr:uid="{00000000-0005-0000-0000-00003D010000}"/>
    <cellStyle name="Migliaia [0] 2 2 2" xfId="457" xr:uid="{00000000-0005-0000-0000-00003E010000}"/>
    <cellStyle name="Migliaia [0] 2 2 2 2" xfId="628" xr:uid="{00000000-0005-0000-0000-00003F010000}"/>
    <cellStyle name="Migliaia [0] 2 2 3" xfId="415" xr:uid="{00000000-0005-0000-0000-000040010000}"/>
    <cellStyle name="Migliaia [0] 2 2 3 2" xfId="586" xr:uid="{00000000-0005-0000-0000-000041010000}"/>
    <cellStyle name="Migliaia [0] 2 2 4" xfId="540" xr:uid="{00000000-0005-0000-0000-000042010000}"/>
    <cellStyle name="Migliaia [0] 2 3" xfId="771" xr:uid="{00000000-0005-0000-0000-000043010000}"/>
    <cellStyle name="Migliaia [0] 2 4" xfId="532" xr:uid="{00000000-0005-0000-0000-000044010000}"/>
    <cellStyle name="Migliaia [0] 3" xfId="336" xr:uid="{00000000-0005-0000-0000-000045010000}"/>
    <cellStyle name="Migliaia [0] 3 2" xfId="458" xr:uid="{00000000-0005-0000-0000-000046010000}"/>
    <cellStyle name="Migliaia [0] 3 2 2" xfId="629" xr:uid="{00000000-0005-0000-0000-000047010000}"/>
    <cellStyle name="Migliaia [0] 3 3" xfId="416" xr:uid="{00000000-0005-0000-0000-000048010000}"/>
    <cellStyle name="Migliaia [0] 3 3 2" xfId="587" xr:uid="{00000000-0005-0000-0000-000049010000}"/>
    <cellStyle name="Migliaia [0] 3 4" xfId="541" xr:uid="{00000000-0005-0000-0000-00004A010000}"/>
    <cellStyle name="Migliaia [0] 4" xfId="337" xr:uid="{00000000-0005-0000-0000-00004B010000}"/>
    <cellStyle name="Migliaia [0] 4 2" xfId="459" xr:uid="{00000000-0005-0000-0000-00004C010000}"/>
    <cellStyle name="Migliaia [0] 4 2 2" xfId="630" xr:uid="{00000000-0005-0000-0000-00004D010000}"/>
    <cellStyle name="Migliaia [0] 4 3" xfId="417" xr:uid="{00000000-0005-0000-0000-00004E010000}"/>
    <cellStyle name="Migliaia [0] 4 3 2" xfId="588" xr:uid="{00000000-0005-0000-0000-00004F010000}"/>
    <cellStyle name="Migliaia [0] 4 4" xfId="542" xr:uid="{00000000-0005-0000-0000-000050010000}"/>
    <cellStyle name="Migliaia [0] 5" xfId="338" xr:uid="{00000000-0005-0000-0000-000051010000}"/>
    <cellStyle name="Migliaia [0] 5 2" xfId="460" xr:uid="{00000000-0005-0000-0000-000052010000}"/>
    <cellStyle name="Migliaia [0] 5 2 2" xfId="631" xr:uid="{00000000-0005-0000-0000-000053010000}"/>
    <cellStyle name="Migliaia [0] 5 3" xfId="418" xr:uid="{00000000-0005-0000-0000-000054010000}"/>
    <cellStyle name="Migliaia [0] 5 3 2" xfId="589" xr:uid="{00000000-0005-0000-0000-000055010000}"/>
    <cellStyle name="Migliaia [0] 5 4" xfId="543" xr:uid="{00000000-0005-0000-0000-000056010000}"/>
    <cellStyle name="Migliaia [0] 7" xfId="339" xr:uid="{00000000-0005-0000-0000-000057010000}"/>
    <cellStyle name="Migliaia [0] 7 2" xfId="461" xr:uid="{00000000-0005-0000-0000-000058010000}"/>
    <cellStyle name="Migliaia [0] 7 2 2" xfId="632" xr:uid="{00000000-0005-0000-0000-000059010000}"/>
    <cellStyle name="Migliaia [0] 7 3" xfId="419" xr:uid="{00000000-0005-0000-0000-00005A010000}"/>
    <cellStyle name="Migliaia [0] 7 3 2" xfId="590" xr:uid="{00000000-0005-0000-0000-00005B010000}"/>
    <cellStyle name="Migliaia [0] 7 4" xfId="544" xr:uid="{00000000-0005-0000-0000-00005C010000}"/>
    <cellStyle name="Migliaia 10" xfId="340" xr:uid="{00000000-0005-0000-0000-00005D010000}"/>
    <cellStyle name="Migliaia 10 2" xfId="125" xr:uid="{00000000-0005-0000-0000-00005E010000}"/>
    <cellStyle name="Migliaia 10 2 2" xfId="448" xr:uid="{00000000-0005-0000-0000-00005F010000}"/>
    <cellStyle name="Migliaia 10 2 2 2" xfId="772" xr:uid="{00000000-0005-0000-0000-000060010000}"/>
    <cellStyle name="Migliaia 10 2 2 3" xfId="619" xr:uid="{00000000-0005-0000-0000-000061010000}"/>
    <cellStyle name="Migliaia 10 2 3" xfId="404" xr:uid="{00000000-0005-0000-0000-000062010000}"/>
    <cellStyle name="Migliaia 10 2 3 2" xfId="575" xr:uid="{00000000-0005-0000-0000-000063010000}"/>
    <cellStyle name="Migliaia 10 2 4" xfId="669" xr:uid="{00000000-0005-0000-0000-000064010000}"/>
    <cellStyle name="Migliaia 10 2 5" xfId="533" xr:uid="{00000000-0005-0000-0000-000065010000}"/>
    <cellStyle name="Migliaia 10 3" xfId="462" xr:uid="{00000000-0005-0000-0000-000066010000}"/>
    <cellStyle name="Migliaia 10 3 2" xfId="633" xr:uid="{00000000-0005-0000-0000-000067010000}"/>
    <cellStyle name="Migliaia 10 4" xfId="420" xr:uid="{00000000-0005-0000-0000-000068010000}"/>
    <cellStyle name="Migliaia 10 4 2" xfId="591" xr:uid="{00000000-0005-0000-0000-000069010000}"/>
    <cellStyle name="Migliaia 10 5" xfId="545" xr:uid="{00000000-0005-0000-0000-00006A010000}"/>
    <cellStyle name="Migliaia 11" xfId="341" xr:uid="{00000000-0005-0000-0000-00006B010000}"/>
    <cellStyle name="Migliaia 11 2" xfId="463" xr:uid="{00000000-0005-0000-0000-00006C010000}"/>
    <cellStyle name="Migliaia 11 2 2" xfId="634" xr:uid="{00000000-0005-0000-0000-00006D010000}"/>
    <cellStyle name="Migliaia 11 3" xfId="421" xr:uid="{00000000-0005-0000-0000-00006E010000}"/>
    <cellStyle name="Migliaia 11 3 2" xfId="592" xr:uid="{00000000-0005-0000-0000-00006F010000}"/>
    <cellStyle name="Migliaia 11 4" xfId="546" xr:uid="{00000000-0005-0000-0000-000070010000}"/>
    <cellStyle name="Migliaia 12" xfId="342" xr:uid="{00000000-0005-0000-0000-000071010000}"/>
    <cellStyle name="Migliaia 12 2" xfId="464" xr:uid="{00000000-0005-0000-0000-000072010000}"/>
    <cellStyle name="Migliaia 12 2 2" xfId="635" xr:uid="{00000000-0005-0000-0000-000073010000}"/>
    <cellStyle name="Migliaia 12 3" xfId="422" xr:uid="{00000000-0005-0000-0000-000074010000}"/>
    <cellStyle name="Migliaia 12 3 2" xfId="593" xr:uid="{00000000-0005-0000-0000-000075010000}"/>
    <cellStyle name="Migliaia 12 4" xfId="547" xr:uid="{00000000-0005-0000-0000-000076010000}"/>
    <cellStyle name="Migliaia 13" xfId="343" xr:uid="{00000000-0005-0000-0000-000077010000}"/>
    <cellStyle name="Migliaia 13 2" xfId="465" xr:uid="{00000000-0005-0000-0000-000078010000}"/>
    <cellStyle name="Migliaia 13 2 2" xfId="636" xr:uid="{00000000-0005-0000-0000-000079010000}"/>
    <cellStyle name="Migliaia 13 3" xfId="423" xr:uid="{00000000-0005-0000-0000-00007A010000}"/>
    <cellStyle name="Migliaia 13 3 2" xfId="594" xr:uid="{00000000-0005-0000-0000-00007B010000}"/>
    <cellStyle name="Migliaia 13 4" xfId="548" xr:uid="{00000000-0005-0000-0000-00007C010000}"/>
    <cellStyle name="Migliaia 14" xfId="344" xr:uid="{00000000-0005-0000-0000-00007D010000}"/>
    <cellStyle name="Migliaia 14 2" xfId="466" xr:uid="{00000000-0005-0000-0000-00007E010000}"/>
    <cellStyle name="Migliaia 14 2 2" xfId="637" xr:uid="{00000000-0005-0000-0000-00007F010000}"/>
    <cellStyle name="Migliaia 14 3" xfId="424" xr:uid="{00000000-0005-0000-0000-000080010000}"/>
    <cellStyle name="Migliaia 14 3 2" xfId="595" xr:uid="{00000000-0005-0000-0000-000081010000}"/>
    <cellStyle name="Migliaia 14 4" xfId="549" xr:uid="{00000000-0005-0000-0000-000082010000}"/>
    <cellStyle name="Migliaia 15" xfId="345" xr:uid="{00000000-0005-0000-0000-000083010000}"/>
    <cellStyle name="Migliaia 15 2" xfId="467" xr:uid="{00000000-0005-0000-0000-000084010000}"/>
    <cellStyle name="Migliaia 15 2 2" xfId="638" xr:uid="{00000000-0005-0000-0000-000085010000}"/>
    <cellStyle name="Migliaia 15 3" xfId="425" xr:uid="{00000000-0005-0000-0000-000086010000}"/>
    <cellStyle name="Migliaia 15 3 2" xfId="596" xr:uid="{00000000-0005-0000-0000-000087010000}"/>
    <cellStyle name="Migliaia 15 4" xfId="550" xr:uid="{00000000-0005-0000-0000-000088010000}"/>
    <cellStyle name="Migliaia 16" xfId="126" xr:uid="{00000000-0005-0000-0000-000089010000}"/>
    <cellStyle name="Migliaia 16 2" xfId="346" xr:uid="{00000000-0005-0000-0000-00008A010000}"/>
    <cellStyle name="Migliaia 16 2 2" xfId="468" xr:uid="{00000000-0005-0000-0000-00008B010000}"/>
    <cellStyle name="Migliaia 16 2 2 2" xfId="639" xr:uid="{00000000-0005-0000-0000-00008C010000}"/>
    <cellStyle name="Migliaia 16 2 3" xfId="426" xr:uid="{00000000-0005-0000-0000-00008D010000}"/>
    <cellStyle name="Migliaia 16 2 3 2" xfId="597" xr:uid="{00000000-0005-0000-0000-00008E010000}"/>
    <cellStyle name="Migliaia 16 2 4" xfId="551" xr:uid="{00000000-0005-0000-0000-00008F010000}"/>
    <cellStyle name="Migliaia 16 3" xfId="449" xr:uid="{00000000-0005-0000-0000-000090010000}"/>
    <cellStyle name="Migliaia 16 3 2" xfId="620" xr:uid="{00000000-0005-0000-0000-000091010000}"/>
    <cellStyle name="Migliaia 16 4" xfId="405" xr:uid="{00000000-0005-0000-0000-000092010000}"/>
    <cellStyle name="Migliaia 16 4 2" xfId="576" xr:uid="{00000000-0005-0000-0000-000093010000}"/>
    <cellStyle name="Migliaia 16 5" xfId="534" xr:uid="{00000000-0005-0000-0000-000094010000}"/>
    <cellStyle name="Migliaia 17" xfId="347" xr:uid="{00000000-0005-0000-0000-000095010000}"/>
    <cellStyle name="Migliaia 17 2" xfId="469" xr:uid="{00000000-0005-0000-0000-000096010000}"/>
    <cellStyle name="Migliaia 17 2 2" xfId="640" xr:uid="{00000000-0005-0000-0000-000097010000}"/>
    <cellStyle name="Migliaia 17 3" xfId="427" xr:uid="{00000000-0005-0000-0000-000098010000}"/>
    <cellStyle name="Migliaia 17 3 2" xfId="598" xr:uid="{00000000-0005-0000-0000-000099010000}"/>
    <cellStyle name="Migliaia 17 4" xfId="552" xr:uid="{00000000-0005-0000-0000-00009A010000}"/>
    <cellStyle name="Migliaia 18" xfId="348" xr:uid="{00000000-0005-0000-0000-00009B010000}"/>
    <cellStyle name="Migliaia 18 2" xfId="470" xr:uid="{00000000-0005-0000-0000-00009C010000}"/>
    <cellStyle name="Migliaia 18 2 2" xfId="725" xr:uid="{00000000-0005-0000-0000-00009D010000}"/>
    <cellStyle name="Migliaia 18 2 3" xfId="641" xr:uid="{00000000-0005-0000-0000-00009E010000}"/>
    <cellStyle name="Migliaia 18 3" xfId="428" xr:uid="{00000000-0005-0000-0000-00009F010000}"/>
    <cellStyle name="Migliaia 18 3 2" xfId="599" xr:uid="{00000000-0005-0000-0000-0000A0010000}"/>
    <cellStyle name="Migliaia 18 4" xfId="553" xr:uid="{00000000-0005-0000-0000-0000A1010000}"/>
    <cellStyle name="Migliaia 19" xfId="349" xr:uid="{00000000-0005-0000-0000-0000A2010000}"/>
    <cellStyle name="Migliaia 19 2" xfId="471" xr:uid="{00000000-0005-0000-0000-0000A3010000}"/>
    <cellStyle name="Migliaia 19 2 2" xfId="642" xr:uid="{00000000-0005-0000-0000-0000A4010000}"/>
    <cellStyle name="Migliaia 19 3" xfId="429" xr:uid="{00000000-0005-0000-0000-0000A5010000}"/>
    <cellStyle name="Migliaia 19 3 2" xfId="600" xr:uid="{00000000-0005-0000-0000-0000A6010000}"/>
    <cellStyle name="Migliaia 19 4" xfId="554" xr:uid="{00000000-0005-0000-0000-0000A7010000}"/>
    <cellStyle name="Migliaia 2" xfId="14" xr:uid="{00000000-0005-0000-0000-0000A8010000}"/>
    <cellStyle name="Migliaia 2 2" xfId="350" xr:uid="{00000000-0005-0000-0000-0000A9010000}"/>
    <cellStyle name="Migliaia 2 2 2" xfId="127" xr:uid="{00000000-0005-0000-0000-0000AA010000}"/>
    <cellStyle name="Migliaia 2 2 2 2" xfId="450" xr:uid="{00000000-0005-0000-0000-0000AB010000}"/>
    <cellStyle name="Migliaia 2 2 2 2 2" xfId="621" xr:uid="{00000000-0005-0000-0000-0000AC010000}"/>
    <cellStyle name="Migliaia 2 2 2 3" xfId="406" xr:uid="{00000000-0005-0000-0000-0000AD010000}"/>
    <cellStyle name="Migliaia 2 2 2 3 2" xfId="577" xr:uid="{00000000-0005-0000-0000-0000AE010000}"/>
    <cellStyle name="Migliaia 2 2 2 4" xfId="535" xr:uid="{00000000-0005-0000-0000-0000AF010000}"/>
    <cellStyle name="Migliaia 2 2 3" xfId="472" xr:uid="{00000000-0005-0000-0000-0000B0010000}"/>
    <cellStyle name="Migliaia 2 2 3 2" xfId="643" xr:uid="{00000000-0005-0000-0000-0000B1010000}"/>
    <cellStyle name="Migliaia 2 2 4" xfId="430" xr:uid="{00000000-0005-0000-0000-0000B2010000}"/>
    <cellStyle name="Migliaia 2 2 4 2" xfId="601" xr:uid="{00000000-0005-0000-0000-0000B3010000}"/>
    <cellStyle name="Migliaia 2 2 5" xfId="555" xr:uid="{00000000-0005-0000-0000-0000B4010000}"/>
    <cellStyle name="Migliaia 2 3" xfId="351" xr:uid="{00000000-0005-0000-0000-0000B5010000}"/>
    <cellStyle name="Migliaia 2 3 2" xfId="473" xr:uid="{00000000-0005-0000-0000-0000B6010000}"/>
    <cellStyle name="Migliaia 2 3 2 2" xfId="644" xr:uid="{00000000-0005-0000-0000-0000B7010000}"/>
    <cellStyle name="Migliaia 2 3 3" xfId="431" xr:uid="{00000000-0005-0000-0000-0000B8010000}"/>
    <cellStyle name="Migliaia 2 3 3 2" xfId="602" xr:uid="{00000000-0005-0000-0000-0000B9010000}"/>
    <cellStyle name="Migliaia 2 3 4" xfId="556" xr:uid="{00000000-0005-0000-0000-0000BA010000}"/>
    <cellStyle name="Migliaia 2 4" xfId="444" xr:uid="{00000000-0005-0000-0000-0000BB010000}"/>
    <cellStyle name="Migliaia 2 4 2" xfId="750" xr:uid="{00000000-0005-0000-0000-0000BC010000}"/>
    <cellStyle name="Migliaia 2 4 3" xfId="615" xr:uid="{00000000-0005-0000-0000-0000BD010000}"/>
    <cellStyle name="Migliaia 2 5" xfId="399" xr:uid="{00000000-0005-0000-0000-0000BE010000}"/>
    <cellStyle name="Migliaia 2 5 2" xfId="570" xr:uid="{00000000-0005-0000-0000-0000BF010000}"/>
    <cellStyle name="Migliaia 2 6" xfId="528" xr:uid="{00000000-0005-0000-0000-0000C0010000}"/>
    <cellStyle name="Migliaia 20" xfId="352" xr:uid="{00000000-0005-0000-0000-0000C1010000}"/>
    <cellStyle name="Migliaia 20 2" xfId="474" xr:uid="{00000000-0005-0000-0000-0000C2010000}"/>
    <cellStyle name="Migliaia 20 2 2" xfId="645" xr:uid="{00000000-0005-0000-0000-0000C3010000}"/>
    <cellStyle name="Migliaia 20 3" xfId="432" xr:uid="{00000000-0005-0000-0000-0000C4010000}"/>
    <cellStyle name="Migliaia 20 3 2" xfId="603" xr:uid="{00000000-0005-0000-0000-0000C5010000}"/>
    <cellStyle name="Migliaia 20 4" xfId="557" xr:uid="{00000000-0005-0000-0000-0000C6010000}"/>
    <cellStyle name="Migliaia 21" xfId="353" xr:uid="{00000000-0005-0000-0000-0000C7010000}"/>
    <cellStyle name="Migliaia 21 2" xfId="475" xr:uid="{00000000-0005-0000-0000-0000C8010000}"/>
    <cellStyle name="Migliaia 21 2 2" xfId="646" xr:uid="{00000000-0005-0000-0000-0000C9010000}"/>
    <cellStyle name="Migliaia 21 3" xfId="433" xr:uid="{00000000-0005-0000-0000-0000CA010000}"/>
    <cellStyle name="Migliaia 21 3 2" xfId="604" xr:uid="{00000000-0005-0000-0000-0000CB010000}"/>
    <cellStyle name="Migliaia 21 4" xfId="558" xr:uid="{00000000-0005-0000-0000-0000CC010000}"/>
    <cellStyle name="Migliaia 22" xfId="354" xr:uid="{00000000-0005-0000-0000-0000CD010000}"/>
    <cellStyle name="Migliaia 22 2" xfId="476" xr:uid="{00000000-0005-0000-0000-0000CE010000}"/>
    <cellStyle name="Migliaia 22 2 2" xfId="647" xr:uid="{00000000-0005-0000-0000-0000CF010000}"/>
    <cellStyle name="Migliaia 22 3" xfId="434" xr:uid="{00000000-0005-0000-0000-0000D0010000}"/>
    <cellStyle name="Migliaia 22 3 2" xfId="605" xr:uid="{00000000-0005-0000-0000-0000D1010000}"/>
    <cellStyle name="Migliaia 22 4" xfId="559" xr:uid="{00000000-0005-0000-0000-0000D2010000}"/>
    <cellStyle name="Migliaia 23" xfId="355" xr:uid="{00000000-0005-0000-0000-0000D3010000}"/>
    <cellStyle name="Migliaia 23 2" xfId="477" xr:uid="{00000000-0005-0000-0000-0000D4010000}"/>
    <cellStyle name="Migliaia 23 2 2" xfId="648" xr:uid="{00000000-0005-0000-0000-0000D5010000}"/>
    <cellStyle name="Migliaia 23 3" xfId="435" xr:uid="{00000000-0005-0000-0000-0000D6010000}"/>
    <cellStyle name="Migliaia 23 3 2" xfId="606" xr:uid="{00000000-0005-0000-0000-0000D7010000}"/>
    <cellStyle name="Migliaia 23 4" xfId="560" xr:uid="{00000000-0005-0000-0000-0000D8010000}"/>
    <cellStyle name="Migliaia 24" xfId="356" xr:uid="{00000000-0005-0000-0000-0000D9010000}"/>
    <cellStyle name="Migliaia 24 2" xfId="478" xr:uid="{00000000-0005-0000-0000-0000DA010000}"/>
    <cellStyle name="Migliaia 24 2 2" xfId="649" xr:uid="{00000000-0005-0000-0000-0000DB010000}"/>
    <cellStyle name="Migliaia 24 3" xfId="436" xr:uid="{00000000-0005-0000-0000-0000DC010000}"/>
    <cellStyle name="Migliaia 24 3 2" xfId="607" xr:uid="{00000000-0005-0000-0000-0000DD010000}"/>
    <cellStyle name="Migliaia 24 4" xfId="561" xr:uid="{00000000-0005-0000-0000-0000DE010000}"/>
    <cellStyle name="Migliaia 25" xfId="357" xr:uid="{00000000-0005-0000-0000-0000DF010000}"/>
    <cellStyle name="Migliaia 25 2" xfId="479" xr:uid="{00000000-0005-0000-0000-0000E0010000}"/>
    <cellStyle name="Migliaia 25 2 2" xfId="650" xr:uid="{00000000-0005-0000-0000-0000E1010000}"/>
    <cellStyle name="Migliaia 25 3" xfId="437" xr:uid="{00000000-0005-0000-0000-0000E2010000}"/>
    <cellStyle name="Migliaia 25 3 2" xfId="608" xr:uid="{00000000-0005-0000-0000-0000E3010000}"/>
    <cellStyle name="Migliaia 25 4" xfId="562" xr:uid="{00000000-0005-0000-0000-0000E4010000}"/>
    <cellStyle name="Migliaia 26" xfId="358" xr:uid="{00000000-0005-0000-0000-0000E5010000}"/>
    <cellStyle name="Migliaia 26 2" xfId="480" xr:uid="{00000000-0005-0000-0000-0000E6010000}"/>
    <cellStyle name="Migliaia 26 2 2" xfId="651" xr:uid="{00000000-0005-0000-0000-0000E7010000}"/>
    <cellStyle name="Migliaia 26 3" xfId="438" xr:uid="{00000000-0005-0000-0000-0000E8010000}"/>
    <cellStyle name="Migliaia 26 3 2" xfId="609" xr:uid="{00000000-0005-0000-0000-0000E9010000}"/>
    <cellStyle name="Migliaia 26 4" xfId="563" xr:uid="{00000000-0005-0000-0000-0000EA010000}"/>
    <cellStyle name="Migliaia 27" xfId="359" xr:uid="{00000000-0005-0000-0000-0000EB010000}"/>
    <cellStyle name="Migliaia 27 2" xfId="481" xr:uid="{00000000-0005-0000-0000-0000EC010000}"/>
    <cellStyle name="Migliaia 27 2 2" xfId="652" xr:uid="{00000000-0005-0000-0000-0000ED010000}"/>
    <cellStyle name="Migliaia 27 3" xfId="439" xr:uid="{00000000-0005-0000-0000-0000EE010000}"/>
    <cellStyle name="Migliaia 27 3 2" xfId="610" xr:uid="{00000000-0005-0000-0000-0000EF010000}"/>
    <cellStyle name="Migliaia 27 4" xfId="564" xr:uid="{00000000-0005-0000-0000-0000F0010000}"/>
    <cellStyle name="Migliaia 28" xfId="360" xr:uid="{00000000-0005-0000-0000-0000F1010000}"/>
    <cellStyle name="Migliaia 28 2" xfId="482" xr:uid="{00000000-0005-0000-0000-0000F2010000}"/>
    <cellStyle name="Migliaia 28 2 2" xfId="653" xr:uid="{00000000-0005-0000-0000-0000F3010000}"/>
    <cellStyle name="Migliaia 28 3" xfId="440" xr:uid="{00000000-0005-0000-0000-0000F4010000}"/>
    <cellStyle name="Migliaia 28 3 2" xfId="611" xr:uid="{00000000-0005-0000-0000-0000F5010000}"/>
    <cellStyle name="Migliaia 28 4" xfId="565" xr:uid="{00000000-0005-0000-0000-0000F6010000}"/>
    <cellStyle name="Migliaia 29" xfId="361" xr:uid="{00000000-0005-0000-0000-0000F7010000}"/>
    <cellStyle name="Migliaia 29 2" xfId="483" xr:uid="{00000000-0005-0000-0000-0000F8010000}"/>
    <cellStyle name="Migliaia 29 2 2" xfId="654" xr:uid="{00000000-0005-0000-0000-0000F9010000}"/>
    <cellStyle name="Migliaia 29 3" xfId="441" xr:uid="{00000000-0005-0000-0000-0000FA010000}"/>
    <cellStyle name="Migliaia 29 3 2" xfId="612" xr:uid="{00000000-0005-0000-0000-0000FB010000}"/>
    <cellStyle name="Migliaia 29 4" xfId="566" xr:uid="{00000000-0005-0000-0000-0000FC010000}"/>
    <cellStyle name="Migliaia 3" xfId="128" xr:uid="{00000000-0005-0000-0000-0000FD010000}"/>
    <cellStyle name="Migliaia 3 2" xfId="362" xr:uid="{00000000-0005-0000-0000-0000FE010000}"/>
    <cellStyle name="Migliaia 3 2 2" xfId="456" xr:uid="{00000000-0005-0000-0000-0000FF010000}"/>
    <cellStyle name="Migliaia 3 2 2 2" xfId="627" xr:uid="{00000000-0005-0000-0000-000000020000}"/>
    <cellStyle name="Migliaia 3 2 3" xfId="413" xr:uid="{00000000-0005-0000-0000-000001020000}"/>
    <cellStyle name="Migliaia 3 2 3 2" xfId="584" xr:uid="{00000000-0005-0000-0000-000002020000}"/>
    <cellStyle name="Migliaia 3 2 4" xfId="567" xr:uid="{00000000-0005-0000-0000-000003020000}"/>
    <cellStyle name="Migliaia 3 3" xfId="451" xr:uid="{00000000-0005-0000-0000-000004020000}"/>
    <cellStyle name="Migliaia 3 3 2" xfId="622" xr:uid="{00000000-0005-0000-0000-000005020000}"/>
    <cellStyle name="Migliaia 3 4" xfId="407" xr:uid="{00000000-0005-0000-0000-000006020000}"/>
    <cellStyle name="Migliaia 3 4 2" xfId="578" xr:uid="{00000000-0005-0000-0000-000007020000}"/>
    <cellStyle name="Migliaia 3 5" xfId="536" xr:uid="{00000000-0005-0000-0000-000008020000}"/>
    <cellStyle name="Migliaia 30" xfId="363" xr:uid="{00000000-0005-0000-0000-000009020000}"/>
    <cellStyle name="Migliaia 30 2" xfId="484" xr:uid="{00000000-0005-0000-0000-00000A020000}"/>
    <cellStyle name="Migliaia 30 2 2" xfId="655" xr:uid="{00000000-0005-0000-0000-00000B020000}"/>
    <cellStyle name="Migliaia 30 3" xfId="442" xr:uid="{00000000-0005-0000-0000-00000C020000}"/>
    <cellStyle name="Migliaia 30 3 2" xfId="613" xr:uid="{00000000-0005-0000-0000-00000D020000}"/>
    <cellStyle name="Migliaia 30 4" xfId="568" xr:uid="{00000000-0005-0000-0000-00000E020000}"/>
    <cellStyle name="Migliaia 31" xfId="445" xr:uid="{00000000-0005-0000-0000-00000F020000}"/>
    <cellStyle name="Migliaia 31 2" xfId="723" xr:uid="{00000000-0005-0000-0000-000010020000}"/>
    <cellStyle name="Migliaia 31 3" xfId="616" xr:uid="{00000000-0005-0000-0000-000011020000}"/>
    <cellStyle name="Migliaia 32" xfId="455" xr:uid="{00000000-0005-0000-0000-000012020000}"/>
    <cellStyle name="Migliaia 32 2" xfId="823" xr:uid="{00000000-0005-0000-0000-000013020000}"/>
    <cellStyle name="Migliaia 32 3" xfId="838" xr:uid="{00000000-0005-0000-0000-000014020000}"/>
    <cellStyle name="Migliaia 32 4" xfId="626" xr:uid="{00000000-0005-0000-0000-000015020000}"/>
    <cellStyle name="Migliaia 33" xfId="400" xr:uid="{00000000-0005-0000-0000-000016020000}"/>
    <cellStyle name="Migliaia 33 2" xfId="526" xr:uid="{00000000-0005-0000-0000-000017020000}"/>
    <cellStyle name="Migliaia 33 2 2" xfId="829" xr:uid="{00000000-0005-0000-0000-000018020000}"/>
    <cellStyle name="Migliaia 33 3" xfId="571" xr:uid="{00000000-0005-0000-0000-000019020000}"/>
    <cellStyle name="Migliaia 34" xfId="412" xr:uid="{00000000-0005-0000-0000-00001A020000}"/>
    <cellStyle name="Migliaia 34 2" xfId="832" xr:uid="{00000000-0005-0000-0000-00001B020000}"/>
    <cellStyle name="Migliaia 34 3" xfId="738" xr:uid="{00000000-0005-0000-0000-00001C020000}"/>
    <cellStyle name="Migliaia 34 4" xfId="583" xr:uid="{00000000-0005-0000-0000-00001D020000}"/>
    <cellStyle name="Migliaia 35" xfId="401" xr:uid="{00000000-0005-0000-0000-00001E020000}"/>
    <cellStyle name="Migliaia 35 2" xfId="748" xr:uid="{00000000-0005-0000-0000-00001F020000}"/>
    <cellStyle name="Migliaia 35 3" xfId="572" xr:uid="{00000000-0005-0000-0000-000020020000}"/>
    <cellStyle name="Migliaia 36" xfId="414" xr:uid="{00000000-0005-0000-0000-000021020000}"/>
    <cellStyle name="Migliaia 36 2" xfId="791" xr:uid="{00000000-0005-0000-0000-000022020000}"/>
    <cellStyle name="Migliaia 36 3" xfId="585" xr:uid="{00000000-0005-0000-0000-000023020000}"/>
    <cellStyle name="Migliaia 37" xfId="529" xr:uid="{00000000-0005-0000-0000-000024020000}"/>
    <cellStyle name="Migliaia 38" xfId="847" xr:uid="{00000000-0005-0000-0000-000025020000}"/>
    <cellStyle name="Migliaia 39" xfId="850" xr:uid="{00000000-0005-0000-0000-000026020000}"/>
    <cellStyle name="Migliaia 4" xfId="129" xr:uid="{00000000-0005-0000-0000-000027020000}"/>
    <cellStyle name="Migliaia 4 2" xfId="452" xr:uid="{00000000-0005-0000-0000-000028020000}"/>
    <cellStyle name="Migliaia 4 2 2" xfId="623" xr:uid="{00000000-0005-0000-0000-000029020000}"/>
    <cellStyle name="Migliaia 4 3" xfId="408" xr:uid="{00000000-0005-0000-0000-00002A020000}"/>
    <cellStyle name="Migliaia 4 3 2" xfId="579" xr:uid="{00000000-0005-0000-0000-00002B020000}"/>
    <cellStyle name="Migliaia 4 4" xfId="537" xr:uid="{00000000-0005-0000-0000-00002C020000}"/>
    <cellStyle name="Migliaia 40" xfId="852" xr:uid="{00000000-0005-0000-0000-00002D020000}"/>
    <cellStyle name="Migliaia 41" xfId="658" xr:uid="{00000000-0005-0000-0000-00002E020000}"/>
    <cellStyle name="Migliaia 42" xfId="727" xr:uid="{00000000-0005-0000-0000-00002F020000}"/>
    <cellStyle name="Migliaia 43" xfId="856" xr:uid="{00000000-0005-0000-0000-000030020000}"/>
    <cellStyle name="Migliaia 5" xfId="130" xr:uid="{00000000-0005-0000-0000-000031020000}"/>
    <cellStyle name="Migliaia 5 2" xfId="773" xr:uid="{00000000-0005-0000-0000-000032020000}"/>
    <cellStyle name="Migliaia 5 3" xfId="672" xr:uid="{00000000-0005-0000-0000-000033020000}"/>
    <cellStyle name="Migliaia 6" xfId="131" xr:uid="{00000000-0005-0000-0000-000034020000}"/>
    <cellStyle name="Migliaia 6 2" xfId="774" xr:uid="{00000000-0005-0000-0000-000035020000}"/>
    <cellStyle name="Migliaia 6 3" xfId="673" xr:uid="{00000000-0005-0000-0000-000036020000}"/>
    <cellStyle name="Migliaia 7" xfId="132" xr:uid="{00000000-0005-0000-0000-000037020000}"/>
    <cellStyle name="Migliaia 7 2" xfId="453" xr:uid="{00000000-0005-0000-0000-000038020000}"/>
    <cellStyle name="Migliaia 7 2 2" xfId="624" xr:uid="{00000000-0005-0000-0000-000039020000}"/>
    <cellStyle name="Migliaia 7 3" xfId="409" xr:uid="{00000000-0005-0000-0000-00003A020000}"/>
    <cellStyle name="Migliaia 7 3 2" xfId="580" xr:uid="{00000000-0005-0000-0000-00003B020000}"/>
    <cellStyle name="Migliaia 7 4" xfId="538" xr:uid="{00000000-0005-0000-0000-00003C020000}"/>
    <cellStyle name="Migliaia 8" xfId="133" xr:uid="{00000000-0005-0000-0000-00003D020000}"/>
    <cellStyle name="Migliaia 8 2" xfId="454" xr:uid="{00000000-0005-0000-0000-00003E020000}"/>
    <cellStyle name="Migliaia 8 2 2" xfId="775" xr:uid="{00000000-0005-0000-0000-00003F020000}"/>
    <cellStyle name="Migliaia 8 2 3" xfId="625" xr:uid="{00000000-0005-0000-0000-000040020000}"/>
    <cellStyle name="Migliaia 8 3" xfId="410" xr:uid="{00000000-0005-0000-0000-000041020000}"/>
    <cellStyle name="Migliaia 8 3 2" xfId="581" xr:uid="{00000000-0005-0000-0000-000042020000}"/>
    <cellStyle name="Migliaia 8 4" xfId="674" xr:uid="{00000000-0005-0000-0000-000043020000}"/>
    <cellStyle name="Migliaia 8 5" xfId="539" xr:uid="{00000000-0005-0000-0000-000044020000}"/>
    <cellStyle name="Migliaia 9" xfId="364" xr:uid="{00000000-0005-0000-0000-000045020000}"/>
    <cellStyle name="Migliaia 9 2" xfId="485" xr:uid="{00000000-0005-0000-0000-000046020000}"/>
    <cellStyle name="Migliaia 9 2 2" xfId="656" xr:uid="{00000000-0005-0000-0000-000047020000}"/>
    <cellStyle name="Migliaia 9 3" xfId="443" xr:uid="{00000000-0005-0000-0000-000048020000}"/>
    <cellStyle name="Migliaia 9 3 2" xfId="614" xr:uid="{00000000-0005-0000-0000-000049020000}"/>
    <cellStyle name="Migliaia 9 4" xfId="569" xr:uid="{00000000-0005-0000-0000-00004A020000}"/>
    <cellStyle name="Milliers_fr1998d" xfId="134" xr:uid="{00000000-0005-0000-0000-00004B020000}"/>
    <cellStyle name="Montant" xfId="5" xr:uid="{00000000-0005-0000-0000-00004C020000}"/>
    <cellStyle name="Montant 2" xfId="18" xr:uid="{00000000-0005-0000-0000-00004D020000}"/>
    <cellStyle name="Multiple" xfId="135" xr:uid="{00000000-0005-0000-0000-00004E020000}"/>
    <cellStyle name="Neutral" xfId="136" xr:uid="{00000000-0005-0000-0000-00004F020000}"/>
    <cellStyle name="Neutral 2" xfId="365" xr:uid="{00000000-0005-0000-0000-000050020000}"/>
    <cellStyle name="Neutral 3" xfId="718" xr:uid="{00000000-0005-0000-0000-000051020000}"/>
    <cellStyle name="Neutral_Ebitda breakdown_details by BU" xfId="519" xr:uid="{00000000-0005-0000-0000-000052020000}"/>
    <cellStyle name="NewColumnHeaderNormal" xfId="137" xr:uid="{00000000-0005-0000-0000-000053020000}"/>
    <cellStyle name="NewSectionHeaderNormal" xfId="138" xr:uid="{00000000-0005-0000-0000-000054020000}"/>
    <cellStyle name="NewTitleNormal" xfId="139" xr:uid="{00000000-0005-0000-0000-000055020000}"/>
    <cellStyle name="Non_definito" xfId="6" xr:uid="{00000000-0005-0000-0000-000056020000}"/>
    <cellStyle name="Normal - Style1" xfId="140" xr:uid="{00000000-0005-0000-0000-000057020000}"/>
    <cellStyle name="Normal 2" xfId="141" xr:uid="{00000000-0005-0000-0000-000058020000}"/>
    <cellStyle name="Normal 2 2" xfId="366" xr:uid="{00000000-0005-0000-0000-000059020000}"/>
    <cellStyle name="Normal 2 3" xfId="367" xr:uid="{00000000-0005-0000-0000-00005A020000}"/>
    <cellStyle name="Normal 2 4" xfId="368" xr:uid="{00000000-0005-0000-0000-00005B020000}"/>
    <cellStyle name="Normal 2 4 2" xfId="776" xr:uid="{00000000-0005-0000-0000-00005C020000}"/>
    <cellStyle name="Normal 2 5" xfId="369" xr:uid="{00000000-0005-0000-0000-00005D020000}"/>
    <cellStyle name="Normal 2 6" xfId="370" xr:uid="{00000000-0005-0000-0000-00005E020000}"/>
    <cellStyle name="Normal 2 7" xfId="752" xr:uid="{00000000-0005-0000-0000-00005F020000}"/>
    <cellStyle name="Normal 2_NewConvTable_RV" xfId="371" xr:uid="{00000000-0005-0000-0000-000060020000}"/>
    <cellStyle name="Normal 3" xfId="142" xr:uid="{00000000-0005-0000-0000-000061020000}"/>
    <cellStyle name="Normal 3 2" xfId="372" xr:uid="{00000000-0005-0000-0000-000062020000}"/>
    <cellStyle name="Normal 3 2 2" xfId="777" xr:uid="{00000000-0005-0000-0000-000063020000}"/>
    <cellStyle name="Normal 4" xfId="373" xr:uid="{00000000-0005-0000-0000-000064020000}"/>
    <cellStyle name="Normal 4 2" xfId="778" xr:uid="{00000000-0005-0000-0000-000065020000}"/>
    <cellStyle name="Normal 4 3" xfId="862" xr:uid="{00000000-0005-0000-0000-000066020000}"/>
    <cellStyle name="Normal 5" xfId="374" xr:uid="{00000000-0005-0000-0000-000067020000}"/>
    <cellStyle name="Normal 6" xfId="375" xr:uid="{00000000-0005-0000-0000-000068020000}"/>
    <cellStyle name="Normal 7" xfId="742" xr:uid="{00000000-0005-0000-0000-000069020000}"/>
    <cellStyle name="Normal 9" xfId="376" xr:uid="{00000000-0005-0000-0000-00006A020000}"/>
    <cellStyle name="Normale" xfId="0" builtinId="0"/>
    <cellStyle name="Normale 10" xfId="143" xr:uid="{00000000-0005-0000-0000-00006E020000}"/>
    <cellStyle name="Normale 10 2" xfId="828" xr:uid="{00000000-0005-0000-0000-00006F020000}"/>
    <cellStyle name="Normale 10 3" xfId="845" xr:uid="{00000000-0005-0000-0000-000070020000}"/>
    <cellStyle name="Normale 10 4" xfId="735" xr:uid="{00000000-0005-0000-0000-000071020000}"/>
    <cellStyle name="Normale 11" xfId="144" xr:uid="{00000000-0005-0000-0000-000072020000}"/>
    <cellStyle name="Normale 11 2" xfId="724" xr:uid="{00000000-0005-0000-0000-000073020000}"/>
    <cellStyle name="Normale 12" xfId="737" xr:uid="{00000000-0005-0000-0000-000074020000}"/>
    <cellStyle name="Normale 12 2" xfId="740" xr:uid="{00000000-0005-0000-0000-000075020000}"/>
    <cellStyle name="Normale 12 2 2" xfId="833" xr:uid="{00000000-0005-0000-0000-000076020000}"/>
    <cellStyle name="Normale 12 3" xfId="831" xr:uid="{00000000-0005-0000-0000-000077020000}"/>
    <cellStyle name="Normale 12 4" xfId="844" xr:uid="{00000000-0005-0000-0000-000078020000}"/>
    <cellStyle name="Normale 13" xfId="377" xr:uid="{00000000-0005-0000-0000-000079020000}"/>
    <cellStyle name="Normale 14" xfId="145" xr:uid="{00000000-0005-0000-0000-00007A020000}"/>
    <cellStyle name="Normale 14 2" xfId="747" xr:uid="{00000000-0005-0000-0000-00007B020000}"/>
    <cellStyle name="Normale 14 5" xfId="146" xr:uid="{00000000-0005-0000-0000-00007C020000}"/>
    <cellStyle name="Normale 15" xfId="792" xr:uid="{00000000-0005-0000-0000-00007D020000}"/>
    <cellStyle name="Normale 16" xfId="839" xr:uid="{00000000-0005-0000-0000-00007E020000}"/>
    <cellStyle name="Normale 17" xfId="841" xr:uid="{00000000-0005-0000-0000-00007F020000}"/>
    <cellStyle name="Normale 18" xfId="843" xr:uid="{00000000-0005-0000-0000-000080020000}"/>
    <cellStyle name="Normale 19" xfId="846" xr:uid="{00000000-0005-0000-0000-000081020000}"/>
    <cellStyle name="Normale 2" xfId="7" xr:uid="{00000000-0005-0000-0000-000082020000}"/>
    <cellStyle name="Normale 2 2" xfId="1" xr:uid="{00000000-0005-0000-0000-000083020000}"/>
    <cellStyle name="Normale 2 2 2" xfId="11" xr:uid="{00000000-0005-0000-0000-000084020000}"/>
    <cellStyle name="Normale 2 2 2 2" xfId="16" xr:uid="{00000000-0005-0000-0000-000085020000}"/>
    <cellStyle name="Normale 2 3" xfId="378" xr:uid="{00000000-0005-0000-0000-000086020000}"/>
    <cellStyle name="Normale 2 4" xfId="379" xr:uid="{00000000-0005-0000-0000-000087020000}"/>
    <cellStyle name="Normale 2 4 2" xfId="793" xr:uid="{00000000-0005-0000-0000-000088020000}"/>
    <cellStyle name="Normale 2 5" xfId="398" xr:uid="{00000000-0005-0000-0000-000089020000}"/>
    <cellStyle name="Normale 2 6" xfId="734" xr:uid="{00000000-0005-0000-0000-00008A020000}"/>
    <cellStyle name="Normale 2 6 2" xfId="827" xr:uid="{00000000-0005-0000-0000-00008B020000}"/>
    <cellStyle name="Normale 2 7" xfId="746" xr:uid="{00000000-0005-0000-0000-00008C020000}"/>
    <cellStyle name="Normale 2 8" xfId="749" xr:uid="{00000000-0005-0000-0000-00008D020000}"/>
    <cellStyle name="Normale 20" xfId="849" xr:uid="{00000000-0005-0000-0000-00008E020000}"/>
    <cellStyle name="Normale 21" xfId="147" xr:uid="{00000000-0005-0000-0000-00008F020000}"/>
    <cellStyle name="Normale 22" xfId="148" xr:uid="{00000000-0005-0000-0000-000090020000}"/>
    <cellStyle name="Normale 22 2" xfId="853" xr:uid="{00000000-0005-0000-0000-000091020000}"/>
    <cellStyle name="Normale 3" xfId="8" xr:uid="{00000000-0005-0000-0000-000092020000}"/>
    <cellStyle name="Normale 3 2" xfId="21" xr:uid="{00000000-0005-0000-0000-000093020000}"/>
    <cellStyle name="Normale 3 2 2" xfId="380" xr:uid="{00000000-0005-0000-0000-000094020000}"/>
    <cellStyle name="Normale 3 2 2 2" xfId="779" xr:uid="{00000000-0005-0000-0000-000095020000}"/>
    <cellStyle name="Normale 3 3" xfId="381" xr:uid="{00000000-0005-0000-0000-000096020000}"/>
    <cellStyle name="Normale 3 3 2" xfId="780" xr:uid="{00000000-0005-0000-0000-000097020000}"/>
    <cellStyle name="Normale 3 4" xfId="382" xr:uid="{00000000-0005-0000-0000-000098020000}"/>
    <cellStyle name="Normale 3 4 2" xfId="781" xr:uid="{00000000-0005-0000-0000-000099020000}"/>
    <cellStyle name="Normale 3 5" xfId="753" xr:uid="{00000000-0005-0000-0000-00009A020000}"/>
    <cellStyle name="Normale 4" xfId="9" xr:uid="{00000000-0005-0000-0000-00009B020000}"/>
    <cellStyle name="Normale 4 16" xfId="728" xr:uid="{00000000-0005-0000-0000-00009C020000}"/>
    <cellStyle name="Normale 4 2" xfId="383" xr:uid="{00000000-0005-0000-0000-00009D020000}"/>
    <cellStyle name="Normale 4 2 2" xfId="782" xr:uid="{00000000-0005-0000-0000-00009E020000}"/>
    <cellStyle name="Normale 4 2 3" xfId="675" xr:uid="{00000000-0005-0000-0000-00009F020000}"/>
    <cellStyle name="Normale 486" xfId="683" xr:uid="{00000000-0005-0000-0000-0000A0020000}"/>
    <cellStyle name="Normale 486 2" xfId="794" xr:uid="{00000000-0005-0000-0000-0000A1020000}"/>
    <cellStyle name="Normale 5" xfId="13" xr:uid="{00000000-0005-0000-0000-0000A2020000}"/>
    <cellStyle name="Normale 5 2" xfId="384" xr:uid="{00000000-0005-0000-0000-0000A3020000}"/>
    <cellStyle name="Normale 5 3" xfId="731" xr:uid="{00000000-0005-0000-0000-0000A4020000}"/>
    <cellStyle name="Normale 5 3 2" xfId="824" xr:uid="{00000000-0005-0000-0000-0000A5020000}"/>
    <cellStyle name="Normale 5 3 3" xfId="837" xr:uid="{00000000-0005-0000-0000-0000A6020000}"/>
    <cellStyle name="Normale 5 4" xfId="783" xr:uid="{00000000-0005-0000-0000-0000A7020000}"/>
    <cellStyle name="Normale 5 5" xfId="676" xr:uid="{00000000-0005-0000-0000-0000A8020000}"/>
    <cellStyle name="Normale 6" xfId="15" xr:uid="{00000000-0005-0000-0000-0000A9020000}"/>
    <cellStyle name="Normale 6 2" xfId="385" xr:uid="{00000000-0005-0000-0000-0000AA020000}"/>
    <cellStyle name="Normale 6 2 2" xfId="784" xr:uid="{00000000-0005-0000-0000-0000AB020000}"/>
    <cellStyle name="Normale 6 3" xfId="677" xr:uid="{00000000-0005-0000-0000-0000AC020000}"/>
    <cellStyle name="Normale 7" xfId="149" xr:uid="{00000000-0005-0000-0000-0000AD020000}"/>
    <cellStyle name="Normale 8" xfId="524" xr:uid="{00000000-0005-0000-0000-0000AE020000}"/>
    <cellStyle name="Normale 8 2" xfId="682" xr:uid="{00000000-0005-0000-0000-0000AF020000}"/>
    <cellStyle name="Normale 8 2 2" xfId="877" xr:uid="{C75D4836-4C51-4E4B-86C4-5CAB26159BEE}"/>
    <cellStyle name="Normale 9" xfId="732" xr:uid="{00000000-0005-0000-0000-0000B0020000}"/>
    <cellStyle name="Normale 9 2" xfId="825" xr:uid="{00000000-0005-0000-0000-0000B1020000}"/>
    <cellStyle name="NOT" xfId="150" xr:uid="{00000000-0005-0000-0000-0000B4020000}"/>
    <cellStyle name="Note" xfId="151" xr:uid="{00000000-0005-0000-0000-0000B5020000}"/>
    <cellStyle name="Note 2" xfId="386" xr:uid="{00000000-0005-0000-0000-0000B6020000}"/>
    <cellStyle name="Note 2 2" xfId="785" xr:uid="{00000000-0005-0000-0000-0000B7020000}"/>
    <cellStyle name="Note 2 3" xfId="671" xr:uid="{00000000-0005-0000-0000-0000B8020000}"/>
    <cellStyle name="Note 3" xfId="819" xr:uid="{00000000-0005-0000-0000-0000B9020000}"/>
    <cellStyle name="Note 4" xfId="719" xr:uid="{00000000-0005-0000-0000-0000BA020000}"/>
    <cellStyle name="Note 5" xfId="664" xr:uid="{00000000-0005-0000-0000-0000BB020000}"/>
    <cellStyle name="Note_Ebitda breakdown_details by BU" xfId="520" xr:uid="{00000000-0005-0000-0000-0000BC020000}"/>
    <cellStyle name="Number" xfId="152" xr:uid="{00000000-0005-0000-0000-0000BD020000}"/>
    <cellStyle name="Output 2" xfId="387" xr:uid="{00000000-0005-0000-0000-0000BE020000}"/>
    <cellStyle name="Output 2 2" xfId="786" xr:uid="{00000000-0005-0000-0000-0000BF020000}"/>
    <cellStyle name="Output 2 3" xfId="863" xr:uid="{00000000-0005-0000-0000-0000C0020000}"/>
    <cellStyle name="Page Heading" xfId="153" xr:uid="{00000000-0005-0000-0000-0000C1020000}"/>
    <cellStyle name="Page Heading Large" xfId="154" xr:uid="{00000000-0005-0000-0000-0000C2020000}"/>
    <cellStyle name="Page Heading Small" xfId="155" xr:uid="{00000000-0005-0000-0000-0000C3020000}"/>
    <cellStyle name="Percent [2]" xfId="156" xr:uid="{00000000-0005-0000-0000-0000C4020000}"/>
    <cellStyle name="Percent 2" xfId="388" xr:uid="{00000000-0005-0000-0000-0000C5020000}"/>
    <cellStyle name="Percent 2 2" xfId="389" xr:uid="{00000000-0005-0000-0000-0000C6020000}"/>
    <cellStyle name="Percent 3" xfId="390" xr:uid="{00000000-0005-0000-0000-0000C7020000}"/>
    <cellStyle name="Percent 6" xfId="744" xr:uid="{00000000-0005-0000-0000-0000C8020000}"/>
    <cellStyle name="Percent 6 2" xfId="835" xr:uid="{00000000-0005-0000-0000-0000C9020000}"/>
    <cellStyle name="Percent 6 3" xfId="836" xr:uid="{00000000-0005-0000-0000-0000CA020000}"/>
    <cellStyle name="Percent Hard" xfId="157" xr:uid="{00000000-0005-0000-0000-0000CB020000}"/>
    <cellStyle name="Percent Macroindicatori" xfId="158" xr:uid="{00000000-0005-0000-0000-0000CC020000}"/>
    <cellStyle name="PercentChange" xfId="159" xr:uid="{00000000-0005-0000-0000-0000CD020000}"/>
    <cellStyle name="Percentuale" xfId="12" builtinId="5"/>
    <cellStyle name="Percentuale 10" xfId="160" xr:uid="{00000000-0005-0000-0000-0000CF020000}"/>
    <cellStyle name="Percentuale 11" xfId="527" xr:uid="{00000000-0005-0000-0000-0000D0020000}"/>
    <cellStyle name="Percentuale 11 2" xfId="840" xr:uid="{00000000-0005-0000-0000-0000D1020000}"/>
    <cellStyle name="Percentuale 12" xfId="730" xr:uid="{00000000-0005-0000-0000-0000D2020000}"/>
    <cellStyle name="Percentuale 12 2" xfId="822" xr:uid="{00000000-0005-0000-0000-0000D3020000}"/>
    <cellStyle name="Percentuale 13" xfId="842" xr:uid="{00000000-0005-0000-0000-0000D4020000}"/>
    <cellStyle name="Percentuale 14" xfId="848" xr:uid="{00000000-0005-0000-0000-0000D5020000}"/>
    <cellStyle name="Percentuale 15" xfId="851" xr:uid="{00000000-0005-0000-0000-0000D6020000}"/>
    <cellStyle name="Percentuale 16" xfId="657" xr:uid="{00000000-0005-0000-0000-0000D7020000}"/>
    <cellStyle name="Percentuale 2" xfId="10" xr:uid="{00000000-0005-0000-0000-0000D8020000}"/>
    <cellStyle name="Percentuale 2 15" xfId="729" xr:uid="{00000000-0005-0000-0000-0000D9020000}"/>
    <cellStyle name="Percentuale 2 2" xfId="22" xr:uid="{00000000-0005-0000-0000-0000DA020000}"/>
    <cellStyle name="Percentuale 2 3" xfId="391" xr:uid="{00000000-0005-0000-0000-0000DB020000}"/>
    <cellStyle name="Percentuale 2 3 2" xfId="787" xr:uid="{00000000-0005-0000-0000-0000DC020000}"/>
    <cellStyle name="Percentuale 2 4" xfId="739" xr:uid="{00000000-0005-0000-0000-0000DD020000}"/>
    <cellStyle name="Percentuale 2 5" xfId="660" xr:uid="{00000000-0005-0000-0000-0000DE020000}"/>
    <cellStyle name="Percentuale 3" xfId="17" xr:uid="{00000000-0005-0000-0000-0000DF020000}"/>
    <cellStyle name="Percentuale 3 2" xfId="392" xr:uid="{00000000-0005-0000-0000-0000E0020000}"/>
    <cellStyle name="Percentuale 3 2 2" xfId="788" xr:uid="{00000000-0005-0000-0000-0000E1020000}"/>
    <cellStyle name="Percentuale 3 3" xfId="678" xr:uid="{00000000-0005-0000-0000-0000E2020000}"/>
    <cellStyle name="Percentuale 4" xfId="161" xr:uid="{00000000-0005-0000-0000-0000E3020000}"/>
    <cellStyle name="Percentuale 4 2" xfId="679" xr:uid="{00000000-0005-0000-0000-0000E4020000}"/>
    <cellStyle name="Percentuale 5" xfId="162" xr:uid="{00000000-0005-0000-0000-0000E5020000}"/>
    <cellStyle name="Percentuale 5 2" xfId="789" xr:uid="{00000000-0005-0000-0000-0000E6020000}"/>
    <cellStyle name="Percentuale 5 3" xfId="680" xr:uid="{00000000-0005-0000-0000-0000E7020000}"/>
    <cellStyle name="Percentuale 6" xfId="163" xr:uid="{00000000-0005-0000-0000-0000E8020000}"/>
    <cellStyle name="Percentuale 6 2" xfId="821" xr:uid="{00000000-0005-0000-0000-0000E9020000}"/>
    <cellStyle name="Percentuale 6 3" xfId="726" xr:uid="{00000000-0005-0000-0000-0000EA020000}"/>
    <cellStyle name="Percentuale 7" xfId="164" xr:uid="{00000000-0005-0000-0000-0000EB020000}"/>
    <cellStyle name="Percentuale 7 2" xfId="826" xr:uid="{00000000-0005-0000-0000-0000EC020000}"/>
    <cellStyle name="Percentuale 7 3" xfId="733" xr:uid="{00000000-0005-0000-0000-0000ED020000}"/>
    <cellStyle name="Percentuale 8" xfId="165" xr:uid="{00000000-0005-0000-0000-0000EE020000}"/>
    <cellStyle name="Percentuale 8 2" xfId="751" xr:uid="{00000000-0005-0000-0000-0000EF020000}"/>
    <cellStyle name="Percentuale 9" xfId="525" xr:uid="{00000000-0005-0000-0000-0000F0020000}"/>
    <cellStyle name="Percentuale 9 2" xfId="741" xr:uid="{00000000-0005-0000-0000-0000F1020000}"/>
    <cellStyle name="Percentuale 9 2 2" xfId="834" xr:uid="{00000000-0005-0000-0000-0000F2020000}"/>
    <cellStyle name="Percentuale 9 2 3" xfId="878" xr:uid="{E59BAFB2-9382-4698-ADB2-0BA177028871}"/>
    <cellStyle name="Percentuale 9 3" xfId="830" xr:uid="{00000000-0005-0000-0000-0000F3020000}"/>
    <cellStyle name="Percentuale 9 4" xfId="736" xr:uid="{00000000-0005-0000-0000-0000F4020000}"/>
    <cellStyle name="ScripFactor" xfId="166" xr:uid="{00000000-0005-0000-0000-0000F5020000}"/>
    <cellStyle name="SectionHeaderNormal" xfId="167" xr:uid="{00000000-0005-0000-0000-0000F6020000}"/>
    <cellStyle name="Shaded" xfId="168" xr:uid="{00000000-0005-0000-0000-0000F7020000}"/>
    <cellStyle name="Single Accounting" xfId="169" xr:uid="{00000000-0005-0000-0000-0000F8020000}"/>
    <cellStyle name="Stile 1" xfId="170" xr:uid="{00000000-0005-0000-0000-0000F9020000}"/>
    <cellStyle name="Style 100" xfId="171" xr:uid="{00000000-0005-0000-0000-0000FA020000}"/>
    <cellStyle name="Style 101" xfId="172" xr:uid="{00000000-0005-0000-0000-0000FB020000}"/>
    <cellStyle name="Style 102" xfId="173" xr:uid="{00000000-0005-0000-0000-0000FC020000}"/>
    <cellStyle name="Style 103" xfId="174" xr:uid="{00000000-0005-0000-0000-0000FD020000}"/>
    <cellStyle name="Style 104" xfId="175" xr:uid="{00000000-0005-0000-0000-0000FE020000}"/>
    <cellStyle name="Style 21" xfId="176" xr:uid="{00000000-0005-0000-0000-0000FF020000}"/>
    <cellStyle name="Style 22" xfId="177" xr:uid="{00000000-0005-0000-0000-000000030000}"/>
    <cellStyle name="Style 23" xfId="178" xr:uid="{00000000-0005-0000-0000-000001030000}"/>
    <cellStyle name="Style 24" xfId="179" xr:uid="{00000000-0005-0000-0000-000002030000}"/>
    <cellStyle name="Style 25" xfId="180" xr:uid="{00000000-0005-0000-0000-000003030000}"/>
    <cellStyle name="Style 26" xfId="181" xr:uid="{00000000-0005-0000-0000-000004030000}"/>
    <cellStyle name="Style 27" xfId="182" xr:uid="{00000000-0005-0000-0000-000005030000}"/>
    <cellStyle name="Style 28" xfId="183" xr:uid="{00000000-0005-0000-0000-000006030000}"/>
    <cellStyle name="Style 29" xfId="184" xr:uid="{00000000-0005-0000-0000-000007030000}"/>
    <cellStyle name="Style 30" xfId="185" xr:uid="{00000000-0005-0000-0000-000008030000}"/>
    <cellStyle name="Style 31" xfId="186" xr:uid="{00000000-0005-0000-0000-000009030000}"/>
    <cellStyle name="Style 32" xfId="187" xr:uid="{00000000-0005-0000-0000-00000A030000}"/>
    <cellStyle name="Style 33" xfId="188" xr:uid="{00000000-0005-0000-0000-00000B030000}"/>
    <cellStyle name="Style 34" xfId="189" xr:uid="{00000000-0005-0000-0000-00000C030000}"/>
    <cellStyle name="Style 35" xfId="190" xr:uid="{00000000-0005-0000-0000-00000D030000}"/>
    <cellStyle name="Style 36" xfId="191" xr:uid="{00000000-0005-0000-0000-00000E030000}"/>
    <cellStyle name="Style 37" xfId="192" xr:uid="{00000000-0005-0000-0000-00000F030000}"/>
    <cellStyle name="Style 38" xfId="193" xr:uid="{00000000-0005-0000-0000-000010030000}"/>
    <cellStyle name="Style 39" xfId="194" xr:uid="{00000000-0005-0000-0000-000011030000}"/>
    <cellStyle name="Style 40" xfId="195" xr:uid="{00000000-0005-0000-0000-000012030000}"/>
    <cellStyle name="Style 41" xfId="196" xr:uid="{00000000-0005-0000-0000-000013030000}"/>
    <cellStyle name="Style 42" xfId="197" xr:uid="{00000000-0005-0000-0000-000014030000}"/>
    <cellStyle name="Style 43" xfId="198" xr:uid="{00000000-0005-0000-0000-000015030000}"/>
    <cellStyle name="Style 44" xfId="199" xr:uid="{00000000-0005-0000-0000-000016030000}"/>
    <cellStyle name="Style 45" xfId="200" xr:uid="{00000000-0005-0000-0000-000017030000}"/>
    <cellStyle name="Style 46" xfId="201" xr:uid="{00000000-0005-0000-0000-000018030000}"/>
    <cellStyle name="Style 47" xfId="202" xr:uid="{00000000-0005-0000-0000-000019030000}"/>
    <cellStyle name="Style 48" xfId="203" xr:uid="{00000000-0005-0000-0000-00001A030000}"/>
    <cellStyle name="Style 49" xfId="204" xr:uid="{00000000-0005-0000-0000-00001B030000}"/>
    <cellStyle name="Style 50" xfId="205" xr:uid="{00000000-0005-0000-0000-00001C030000}"/>
    <cellStyle name="Style 51" xfId="206" xr:uid="{00000000-0005-0000-0000-00001D030000}"/>
    <cellStyle name="Style 51 2" xfId="411" xr:uid="{00000000-0005-0000-0000-00001E030000}"/>
    <cellStyle name="Style 51 2 2" xfId="582" xr:uid="{00000000-0005-0000-0000-00001F030000}"/>
    <cellStyle name="Style 51 3" xfId="854" xr:uid="{00000000-0005-0000-0000-000020030000}"/>
    <cellStyle name="Style 52" xfId="207" xr:uid="{00000000-0005-0000-0000-000021030000}"/>
    <cellStyle name="Style 53" xfId="208" xr:uid="{00000000-0005-0000-0000-000022030000}"/>
    <cellStyle name="Style 54" xfId="209" xr:uid="{00000000-0005-0000-0000-000023030000}"/>
    <cellStyle name="Style 55" xfId="210" xr:uid="{00000000-0005-0000-0000-000024030000}"/>
    <cellStyle name="Style 56" xfId="211" xr:uid="{00000000-0005-0000-0000-000025030000}"/>
    <cellStyle name="Style 57" xfId="212" xr:uid="{00000000-0005-0000-0000-000026030000}"/>
    <cellStyle name="Style 58" xfId="213" xr:uid="{00000000-0005-0000-0000-000027030000}"/>
    <cellStyle name="Style 59" xfId="214" xr:uid="{00000000-0005-0000-0000-000028030000}"/>
    <cellStyle name="Style 60" xfId="215" xr:uid="{00000000-0005-0000-0000-000029030000}"/>
    <cellStyle name="Style 61" xfId="216" xr:uid="{00000000-0005-0000-0000-00002A030000}"/>
    <cellStyle name="Style 62" xfId="217" xr:uid="{00000000-0005-0000-0000-00002B030000}"/>
    <cellStyle name="Style 63" xfId="218" xr:uid="{00000000-0005-0000-0000-00002C030000}"/>
    <cellStyle name="Style 64" xfId="219" xr:uid="{00000000-0005-0000-0000-00002D030000}"/>
    <cellStyle name="Style 65" xfId="220" xr:uid="{00000000-0005-0000-0000-00002E030000}"/>
    <cellStyle name="Style 66" xfId="221" xr:uid="{00000000-0005-0000-0000-00002F030000}"/>
    <cellStyle name="Style 67" xfId="222" xr:uid="{00000000-0005-0000-0000-000030030000}"/>
    <cellStyle name="Style 68" xfId="223" xr:uid="{00000000-0005-0000-0000-000031030000}"/>
    <cellStyle name="Style 69" xfId="224" xr:uid="{00000000-0005-0000-0000-000032030000}"/>
    <cellStyle name="Style 70" xfId="225" xr:uid="{00000000-0005-0000-0000-000033030000}"/>
    <cellStyle name="Style 71" xfId="226" xr:uid="{00000000-0005-0000-0000-000034030000}"/>
    <cellStyle name="Style 72" xfId="227" xr:uid="{00000000-0005-0000-0000-000035030000}"/>
    <cellStyle name="Style 73" xfId="228" xr:uid="{00000000-0005-0000-0000-000036030000}"/>
    <cellStyle name="Style 74" xfId="229" xr:uid="{00000000-0005-0000-0000-000037030000}"/>
    <cellStyle name="Style 75" xfId="230" xr:uid="{00000000-0005-0000-0000-000038030000}"/>
    <cellStyle name="Style 76" xfId="231" xr:uid="{00000000-0005-0000-0000-000039030000}"/>
    <cellStyle name="Style 77" xfId="232" xr:uid="{00000000-0005-0000-0000-00003A030000}"/>
    <cellStyle name="Style 78" xfId="233" xr:uid="{00000000-0005-0000-0000-00003B030000}"/>
    <cellStyle name="Style 79" xfId="234" xr:uid="{00000000-0005-0000-0000-00003C030000}"/>
    <cellStyle name="Style 80" xfId="235" xr:uid="{00000000-0005-0000-0000-00003D030000}"/>
    <cellStyle name="Style 81" xfId="236" xr:uid="{00000000-0005-0000-0000-00003E030000}"/>
    <cellStyle name="Style 82" xfId="237" xr:uid="{00000000-0005-0000-0000-00003F030000}"/>
    <cellStyle name="Style 83" xfId="238" xr:uid="{00000000-0005-0000-0000-000040030000}"/>
    <cellStyle name="Style 84" xfId="239" xr:uid="{00000000-0005-0000-0000-000041030000}"/>
    <cellStyle name="Style 85" xfId="240" xr:uid="{00000000-0005-0000-0000-000042030000}"/>
    <cellStyle name="Style 86" xfId="241" xr:uid="{00000000-0005-0000-0000-000043030000}"/>
    <cellStyle name="Style 87" xfId="242" xr:uid="{00000000-0005-0000-0000-000044030000}"/>
    <cellStyle name="Style 88" xfId="243" xr:uid="{00000000-0005-0000-0000-000045030000}"/>
    <cellStyle name="Style 89" xfId="244" xr:uid="{00000000-0005-0000-0000-000046030000}"/>
    <cellStyle name="Style 90" xfId="245" xr:uid="{00000000-0005-0000-0000-000047030000}"/>
    <cellStyle name="Style 91" xfId="246" xr:uid="{00000000-0005-0000-0000-000048030000}"/>
    <cellStyle name="Style 92" xfId="247" xr:uid="{00000000-0005-0000-0000-000049030000}"/>
    <cellStyle name="Style 93" xfId="248" xr:uid="{00000000-0005-0000-0000-00004A030000}"/>
    <cellStyle name="Style 94" xfId="249" xr:uid="{00000000-0005-0000-0000-00004B030000}"/>
    <cellStyle name="Style 95" xfId="250" xr:uid="{00000000-0005-0000-0000-00004C030000}"/>
    <cellStyle name="Style 96" xfId="251" xr:uid="{00000000-0005-0000-0000-00004D030000}"/>
    <cellStyle name="Style 97" xfId="252" xr:uid="{00000000-0005-0000-0000-00004E030000}"/>
    <cellStyle name="Style 98" xfId="253" xr:uid="{00000000-0005-0000-0000-00004F030000}"/>
    <cellStyle name="Style 99" xfId="254" xr:uid="{00000000-0005-0000-0000-000050030000}"/>
    <cellStyle name="SubScript" xfId="255" xr:uid="{00000000-0005-0000-0000-000051030000}"/>
    <cellStyle name="Subtitle" xfId="256" xr:uid="{00000000-0005-0000-0000-000052030000}"/>
    <cellStyle name="SuperScript" xfId="257" xr:uid="{00000000-0005-0000-0000-000053030000}"/>
    <cellStyle name="swpBody01" xfId="393" xr:uid="{00000000-0005-0000-0000-000054030000}"/>
    <cellStyle name="Table Col Head" xfId="258" xr:uid="{00000000-0005-0000-0000-000055030000}"/>
    <cellStyle name="Table Sub Head" xfId="259" xr:uid="{00000000-0005-0000-0000-000056030000}"/>
    <cellStyle name="Table text" xfId="260" xr:uid="{00000000-0005-0000-0000-000057030000}"/>
    <cellStyle name="Table Title" xfId="261" xr:uid="{00000000-0005-0000-0000-000058030000}"/>
    <cellStyle name="Table Units" xfId="262" xr:uid="{00000000-0005-0000-0000-000059030000}"/>
    <cellStyle name="TextBold" xfId="263" xr:uid="{00000000-0005-0000-0000-00005A030000}"/>
    <cellStyle name="TextItalic" xfId="264" xr:uid="{00000000-0005-0000-0000-00005B030000}"/>
    <cellStyle name="TextNormal" xfId="265" xr:uid="{00000000-0005-0000-0000-00005C030000}"/>
    <cellStyle name="Times 10" xfId="266" xr:uid="{00000000-0005-0000-0000-00005D030000}"/>
    <cellStyle name="Times 12" xfId="267" xr:uid="{00000000-0005-0000-0000-00005E030000}"/>
    <cellStyle name="Title" xfId="268" xr:uid="{00000000-0005-0000-0000-00005F030000}"/>
    <cellStyle name="Title 2" xfId="394" xr:uid="{00000000-0005-0000-0000-000060030000}"/>
    <cellStyle name="Title 3" xfId="720" xr:uid="{00000000-0005-0000-0000-000061030000}"/>
    <cellStyle name="Title_Ebitda breakdown_details by BU" xfId="521" xr:uid="{00000000-0005-0000-0000-000062030000}"/>
    <cellStyle name="TitleNormal" xfId="269" xr:uid="{00000000-0005-0000-0000-000063030000}"/>
    <cellStyle name="Titles" xfId="270" xr:uid="{00000000-0005-0000-0000-000064030000}"/>
    <cellStyle name="Total" xfId="271" xr:uid="{00000000-0005-0000-0000-000065030000}"/>
    <cellStyle name="Total 2" xfId="395" xr:uid="{00000000-0005-0000-0000-000066030000}"/>
    <cellStyle name="Total 2 2" xfId="790" xr:uid="{00000000-0005-0000-0000-000067030000}"/>
    <cellStyle name="Total 2 3" xfId="865" xr:uid="{00000000-0005-0000-0000-000068030000}"/>
    <cellStyle name="Total 3" xfId="820" xr:uid="{00000000-0005-0000-0000-000069030000}"/>
    <cellStyle name="Total 4" xfId="721" xr:uid="{00000000-0005-0000-0000-00006A030000}"/>
    <cellStyle name="Total 5" xfId="857" xr:uid="{00000000-0005-0000-0000-00006B030000}"/>
    <cellStyle name="Total_Ebitda breakdown_details by BU" xfId="522" xr:uid="{00000000-0005-0000-0000-00006C030000}"/>
    <cellStyle name="Totale 2" xfId="396" xr:uid="{00000000-0005-0000-0000-00006D030000}"/>
    <cellStyle name="Valuta (0)_030805 Fertilvita Estrazione al 300605" xfId="272" xr:uid="{00000000-0005-0000-0000-00006E030000}"/>
    <cellStyle name="Währung" xfId="273" xr:uid="{00000000-0005-0000-0000-00006F030000}"/>
    <cellStyle name="Warning Text" xfId="274" xr:uid="{00000000-0005-0000-0000-000070030000}"/>
    <cellStyle name="Warning Text 2" xfId="397" xr:uid="{00000000-0005-0000-0000-000071030000}"/>
    <cellStyle name="Warning Text 3" xfId="722" xr:uid="{00000000-0005-0000-0000-000072030000}"/>
    <cellStyle name="Warning Text_Ebitda breakdown_details by BU" xfId="523" xr:uid="{00000000-0005-0000-0000-000073030000}"/>
    <cellStyle name="Year" xfId="275" xr:uid="{00000000-0005-0000-0000-000074030000}"/>
    <cellStyle name="Yen" xfId="276" xr:uid="{00000000-0005-0000-0000-000075030000}"/>
  </cellStyles>
  <dxfs count="2">
    <dxf>
      <font>
        <b/>
        <i val="0"/>
        <color rgb="FF00B050"/>
      </font>
    </dxf>
    <dxf>
      <font>
        <b/>
        <i val="0"/>
        <color rgb="FFFF0000"/>
      </font>
    </dxf>
  </dxfs>
  <tableStyles count="0" defaultTableStyle="TableStyleMedium2" defaultPivotStyle="PivotStyleLight16"/>
  <colors>
    <mruColors>
      <color rgb="FF002D4F"/>
      <color rgb="FFFC9403"/>
      <color rgb="FF009FDA"/>
      <color rgb="FF1AAA55"/>
      <color rgb="FF575756"/>
      <color rgb="FF44A035"/>
      <color rgb="FF2F48BE"/>
      <color rgb="FFD9D9D9"/>
      <color rgb="FF000000"/>
      <color rgb="FFE632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calcChain" Target="calcChain.xml"/><Relationship Id="rId30"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Davide.Iorio\Local%20Settings\Temporary%20Internet%20Files\OLK9\DAF\EDISON\Budget%201998%20-%201999\Mensilizzazioni%201999\Budget%20mensilizzato19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R2K8V522F\Milano\DOCUME~1\asm\IMPOST~1\Temp\DAF\EDISON\Budget%201998%20-%201999\Mensilizzazioni%201999\Budget%20mensilizzato19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O ECONOMICO Progressivo"/>
      <sheetName val="CONTO ECONOMICO"/>
      <sheetName val="CONTO ECONOMICO ROSPO Progres."/>
      <sheetName val="CONTO ECONOMICO ROSPO"/>
      <sheetName val="CONTO ECONOMICO SARAGO PROG."/>
      <sheetName val="CONTO ECONOMICO SARAGO"/>
      <sheetName val="CONTO ECONOMICO GAS Prog."/>
      <sheetName val="CONTO ECONOMICO GAS"/>
      <sheetName val="CONTO ECONOMICO SEDE Prog."/>
      <sheetName val="CONTO ECONOMICO SEDE"/>
      <sheetName val="vecve"/>
      <sheetName val="CFIX"/>
      <sheetName val="MTZ"/>
      <sheetName val="INV"/>
      <sheetName val="WBDG"/>
      <sheetName val="PERS_DIST"/>
      <sheetName val="CONTO_ECONOMICO_Progressivo"/>
      <sheetName val="CONTO_ECONOMICO"/>
      <sheetName val="CONTO_ECONOMICO_ROSPO_Progres_"/>
      <sheetName val="CONTO_ECONOMICO_ROSPO"/>
      <sheetName val="CONTO_ECONOMICO_SARAGO_PROG_"/>
      <sheetName val="CONTO_ECONOMICO_SARAGO"/>
      <sheetName val="CONTO_ECONOMICO_GAS_Prog_"/>
      <sheetName val="CONTO_ECONOMICO_GAS"/>
      <sheetName val="CONTO_ECONOMICO_SEDE_Prog_"/>
      <sheetName val="CONTO_ECONOMICO_SEDE"/>
      <sheetName val="Input"/>
      <sheetName val="Scenario"/>
      <sheetName val="Parametri"/>
      <sheetName val="costi-inv"/>
      <sheetName val="Foglio1"/>
      <sheetName val="Foglio2"/>
      <sheetName val="Foglio3"/>
      <sheetName val="DISTACCHI"/>
      <sheetName val="CESSIONI"/>
      <sheetName val="Real Time_Pivot"/>
      <sheetName val="Scenario old"/>
      <sheetName val="DB"/>
      <sheetName val="RETI"/>
      <sheetName val="FteComplessivo"/>
      <sheetName val="Sheet2"/>
      <sheetName val="CONTO_ECONOMICO_Progressivo2"/>
      <sheetName val="CONTO_ECONOMICO2"/>
      <sheetName val="CONTO_ECONOMICO_ROSPO_Progres_2"/>
      <sheetName val="CONTO_ECONOMICO_ROSPO2"/>
      <sheetName val="CONTO_ECONOMICO_SARAGO_PROG_2"/>
      <sheetName val="CONTO_ECONOMICO_SARAGO2"/>
      <sheetName val="CONTO_ECONOMICO_GAS_Prog_2"/>
      <sheetName val="CONTO_ECONOMICO_GAS2"/>
      <sheetName val="CONTO_ECONOMICO_SEDE_Prog_2"/>
      <sheetName val="CONTO_ECONOMICO_SEDE2"/>
      <sheetName val="CONTO_ECONOMICO_Progressivo1"/>
      <sheetName val="CONTO_ECONOMICO1"/>
      <sheetName val="CONTO_ECONOMICO_ROSPO_Progres_1"/>
      <sheetName val="CONTO_ECONOMICO_ROSPO1"/>
      <sheetName val="CONTO_ECONOMICO_SARAGO_PROG_1"/>
      <sheetName val="CONTO_ECONOMICO_SARAGO1"/>
      <sheetName val="CONTO_ECONOMICO_GAS_Prog_1"/>
      <sheetName val="CONTO_ECONOMICO_GAS1"/>
      <sheetName val="CONTO_ECONOMICO_SEDE_Prog_1"/>
      <sheetName val="CONTO_ECONOMICO_SEDE1"/>
      <sheetName val="CONTO_ECONOMICO_Progressivo3"/>
      <sheetName val="CONTO_ECONOMICO3"/>
      <sheetName val="CONTO_ECONOMICO_ROSPO_Progres_3"/>
      <sheetName val="CONTO_ECONOMICO_ROSPO3"/>
      <sheetName val="CONTO_ECONOMICO_SARAGO_PROG_3"/>
      <sheetName val="CONTO_ECONOMICO_SARAGO3"/>
      <sheetName val="CONTO_ECONOMICO_GAS_Prog_3"/>
      <sheetName val="CONTO_ECONOMICO_GAS3"/>
      <sheetName val="CONTO_ECONOMICO_SEDE_Prog_3"/>
      <sheetName val="CONTO_ECONOMICO_SEDE3"/>
      <sheetName val="Menù tendina_legenda"/>
      <sheetName val="CONTO_ECONOMICO_Progressivo4"/>
      <sheetName val="CONTO_ECONOMICO4"/>
      <sheetName val="CONTO_ECONOMICO_ROSPO_Progres_4"/>
      <sheetName val="CONTO_ECONOMICO_ROSPO4"/>
      <sheetName val="CONTO_ECONOMICO_SARAGO_PROG_4"/>
      <sheetName val="CONTO_ECONOMICO_SARAGO4"/>
      <sheetName val="CONTO_ECONOMICO_GAS_Prog_4"/>
      <sheetName val="CONTO_ECONOMICO_GAS4"/>
      <sheetName val="CONTO_ECONOMICO_SEDE_Prog_4"/>
      <sheetName val="CONTO_ECONOMICO_SEDE4"/>
      <sheetName val="Real_Time_Pivot"/>
      <sheetName val="Scenario_old"/>
      <sheetName val="Menù_tendina_legend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O ECONOMICO Progressivo"/>
      <sheetName val="CONTO ECONOMICO"/>
      <sheetName val="CONTO ECONOMICO ROSPO Progres."/>
      <sheetName val="CONTO ECONOMICO ROSPO"/>
      <sheetName val="CONTO ECONOMICO SARAGO PROG."/>
      <sheetName val="CONTO ECONOMICO SARAGO"/>
      <sheetName val="CONTO ECONOMICO GAS Prog."/>
      <sheetName val="CONTO ECONOMICO GAS"/>
      <sheetName val="CONTO ECONOMICO SEDE Prog."/>
      <sheetName val="CONTO ECONOMICO SEDE"/>
      <sheetName val="vecve"/>
      <sheetName val="CFIX"/>
      <sheetName val="MTZ"/>
      <sheetName val="INV"/>
      <sheetName val="WBDG"/>
      <sheetName val="PERS_DIST"/>
      <sheetName val="CONTO_ECONOMICO_Progressivo"/>
      <sheetName val="CONTO_ECONOMICO"/>
      <sheetName val="CONTO_ECONOMICO_ROSPO_Progres_"/>
      <sheetName val="CONTO_ECONOMICO_ROSPO"/>
      <sheetName val="CONTO_ECONOMICO_SARAGO_PROG_"/>
      <sheetName val="CONTO_ECONOMICO_SARAGO"/>
      <sheetName val="CONTO_ECONOMICO_GAS_Prog_"/>
      <sheetName val="CONTO_ECONOMICO_GAS"/>
      <sheetName val="CONTO_ECONOMICO_SEDE_Prog_"/>
      <sheetName val="CONTO_ECONOMICO_SEDE"/>
      <sheetName val="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pageSetUpPr fitToPage="1"/>
  </sheetPr>
  <dimension ref="A1:J32"/>
  <sheetViews>
    <sheetView tabSelected="1" zoomScaleNormal="100" workbookViewId="0"/>
  </sheetViews>
  <sheetFormatPr defaultColWidth="9.1796875" defaultRowHeight="13"/>
  <cols>
    <col min="1" max="1" width="4.81640625" style="210" customWidth="1"/>
    <col min="2" max="2" width="7.26953125" style="210" customWidth="1"/>
    <col min="3" max="3" width="35.54296875" style="210" customWidth="1"/>
    <col min="4" max="4" width="8.1796875" style="220" customWidth="1"/>
    <col min="5" max="5" width="23.7265625" style="210" customWidth="1"/>
    <col min="6" max="6" width="12" style="210" customWidth="1"/>
    <col min="7" max="7" width="37.26953125" style="210" customWidth="1"/>
    <col min="8" max="8" width="4.453125" style="210" customWidth="1"/>
    <col min="9" max="9" width="12.1796875" style="210" customWidth="1"/>
    <col min="10" max="16384" width="9.1796875" style="210"/>
  </cols>
  <sheetData>
    <row r="1" spans="2:10" ht="13.5" thickBot="1">
      <c r="C1" s="211"/>
      <c r="D1" s="212"/>
      <c r="E1" s="211"/>
      <c r="F1" s="211"/>
      <c r="G1" s="211"/>
      <c r="H1" s="211"/>
    </row>
    <row r="2" spans="2:10" ht="23.5">
      <c r="B2" s="270" t="s">
        <v>0</v>
      </c>
      <c r="C2" s="271"/>
      <c r="D2" s="271"/>
      <c r="E2" s="271"/>
      <c r="F2" s="271"/>
      <c r="G2" s="271"/>
      <c r="H2" s="272"/>
    </row>
    <row r="3" spans="2:10" ht="13" customHeight="1">
      <c r="B3" s="213"/>
      <c r="C3" s="273" t="s">
        <v>1</v>
      </c>
      <c r="D3" s="273"/>
      <c r="E3" s="273"/>
      <c r="F3" s="273"/>
      <c r="G3" s="273"/>
      <c r="H3" s="214"/>
      <c r="I3" s="215"/>
      <c r="J3" s="215"/>
    </row>
    <row r="4" spans="2:10">
      <c r="B4" s="216"/>
      <c r="C4" s="273"/>
      <c r="D4" s="273"/>
      <c r="E4" s="273"/>
      <c r="F4" s="273"/>
      <c r="G4" s="273"/>
      <c r="H4" s="217"/>
      <c r="I4" s="215"/>
      <c r="J4" s="215"/>
    </row>
    <row r="5" spans="2:10">
      <c r="B5" s="216"/>
      <c r="C5" s="273"/>
      <c r="D5" s="273"/>
      <c r="E5" s="273"/>
      <c r="F5" s="273"/>
      <c r="G5" s="273"/>
      <c r="H5" s="217"/>
      <c r="I5" s="215"/>
      <c r="J5" s="215"/>
    </row>
    <row r="6" spans="2:10">
      <c r="B6" s="216"/>
      <c r="C6" s="273"/>
      <c r="D6" s="273"/>
      <c r="E6" s="273"/>
      <c r="F6" s="273"/>
      <c r="G6" s="273"/>
      <c r="H6" s="217"/>
      <c r="I6" s="215"/>
      <c r="J6" s="215"/>
    </row>
    <row r="7" spans="2:10">
      <c r="B7" s="216"/>
      <c r="C7" s="273"/>
      <c r="D7" s="273"/>
      <c r="E7" s="273"/>
      <c r="F7" s="273"/>
      <c r="G7" s="273"/>
      <c r="H7" s="217"/>
      <c r="I7" s="215"/>
      <c r="J7" s="215"/>
    </row>
    <row r="8" spans="2:10">
      <c r="B8" s="216"/>
      <c r="C8" s="273"/>
      <c r="D8" s="273"/>
      <c r="E8" s="273"/>
      <c r="F8" s="273"/>
      <c r="G8" s="273"/>
      <c r="H8" s="217"/>
      <c r="I8" s="215"/>
      <c r="J8" s="215"/>
    </row>
    <row r="9" spans="2:10">
      <c r="B9" s="216"/>
      <c r="C9" s="218"/>
      <c r="D9" s="218"/>
      <c r="E9" s="218"/>
      <c r="F9" s="218"/>
      <c r="H9" s="217"/>
      <c r="I9" s="215"/>
      <c r="J9" s="215"/>
    </row>
    <row r="10" spans="2:10" ht="15.5">
      <c r="B10" s="219"/>
      <c r="C10" s="246" t="s">
        <v>2</v>
      </c>
      <c r="E10" s="221"/>
      <c r="F10" s="222"/>
      <c r="G10" s="215"/>
      <c r="H10" s="223"/>
    </row>
    <row r="11" spans="2:10">
      <c r="B11" s="219"/>
      <c r="D11" s="224"/>
      <c r="E11" s="225"/>
      <c r="F11" s="222"/>
      <c r="G11" s="215"/>
      <c r="H11" s="223"/>
    </row>
    <row r="12" spans="2:10" ht="15.5">
      <c r="B12" s="219"/>
      <c r="C12" s="242" t="s">
        <v>3</v>
      </c>
      <c r="D12" s="243"/>
      <c r="E12" s="259" t="s">
        <v>4</v>
      </c>
      <c r="F12" s="244"/>
      <c r="G12" s="245" t="s">
        <v>5</v>
      </c>
      <c r="H12" s="223"/>
    </row>
    <row r="13" spans="2:10" ht="14.5">
      <c r="B13" s="219"/>
      <c r="C13" s="249" t="s">
        <v>6</v>
      </c>
      <c r="D13" s="226"/>
      <c r="E13" s="250" t="s">
        <v>7</v>
      </c>
      <c r="F13" s="215"/>
      <c r="G13" s="251" t="s">
        <v>8</v>
      </c>
      <c r="H13" s="223"/>
    </row>
    <row r="14" spans="2:10" ht="14.5">
      <c r="B14" s="219"/>
      <c r="C14" s="249" t="s">
        <v>9</v>
      </c>
      <c r="D14" s="226"/>
      <c r="E14" s="250" t="s">
        <v>10</v>
      </c>
      <c r="F14" s="215"/>
      <c r="G14" s="251" t="s">
        <v>11</v>
      </c>
      <c r="H14" s="223"/>
    </row>
    <row r="15" spans="2:10" ht="14.5">
      <c r="B15" s="219"/>
      <c r="C15" s="249" t="s">
        <v>12</v>
      </c>
      <c r="D15" s="226"/>
      <c r="E15" s="250" t="s">
        <v>13</v>
      </c>
      <c r="F15" s="215"/>
      <c r="G15" s="251" t="s">
        <v>14</v>
      </c>
      <c r="H15" s="223"/>
    </row>
    <row r="16" spans="2:10" ht="14.5">
      <c r="B16" s="219"/>
      <c r="C16" s="249" t="s">
        <v>15</v>
      </c>
      <c r="D16" s="226"/>
      <c r="E16" s="250" t="s">
        <v>16</v>
      </c>
      <c r="F16" s="215"/>
      <c r="G16" s="251" t="s">
        <v>17</v>
      </c>
      <c r="H16" s="223"/>
    </row>
    <row r="17" spans="1:8" ht="14.5">
      <c r="B17" s="219"/>
      <c r="C17" s="249" t="s">
        <v>18</v>
      </c>
      <c r="D17" s="226"/>
      <c r="E17" s="250" t="s">
        <v>19</v>
      </c>
      <c r="F17" s="215"/>
      <c r="G17" s="251" t="s">
        <v>20</v>
      </c>
      <c r="H17" s="223"/>
    </row>
    <row r="18" spans="1:8" ht="14.5">
      <c r="B18" s="219"/>
      <c r="D18" s="226"/>
      <c r="E18" s="250" t="s">
        <v>21</v>
      </c>
      <c r="F18" s="215"/>
      <c r="G18" s="251" t="s">
        <v>22</v>
      </c>
      <c r="H18" s="223"/>
    </row>
    <row r="19" spans="1:8" ht="14.5">
      <c r="A19" s="227"/>
      <c r="B19" s="228"/>
      <c r="E19" s="226"/>
      <c r="F19" s="222"/>
      <c r="G19" s="251" t="s">
        <v>23</v>
      </c>
      <c r="H19" s="229"/>
    </row>
    <row r="20" spans="1:8" ht="14.5">
      <c r="A20" s="227"/>
      <c r="B20" s="228"/>
      <c r="E20" s="226"/>
      <c r="F20" s="222"/>
      <c r="G20" s="251" t="s">
        <v>24</v>
      </c>
      <c r="H20" s="229"/>
    </row>
    <row r="21" spans="1:8" ht="14.5">
      <c r="A21" s="227"/>
      <c r="B21" s="228"/>
      <c r="E21" s="226"/>
      <c r="F21" s="222"/>
      <c r="G21" s="251"/>
      <c r="H21" s="229"/>
    </row>
    <row r="22" spans="1:8" ht="13.5" thickBot="1">
      <c r="A22" s="269"/>
      <c r="B22" s="231"/>
      <c r="C22" s="232"/>
      <c r="D22" s="233"/>
      <c r="E22" s="234"/>
      <c r="F22" s="234"/>
      <c r="G22" s="234"/>
      <c r="H22" s="235"/>
    </row>
    <row r="23" spans="1:8">
      <c r="A23" s="269"/>
      <c r="B23" s="230"/>
      <c r="D23" s="210"/>
      <c r="E23" s="236"/>
      <c r="F23" s="236"/>
    </row>
    <row r="24" spans="1:8">
      <c r="A24" s="269"/>
      <c r="B24" s="230"/>
      <c r="D24" s="210"/>
      <c r="E24" s="236"/>
      <c r="F24" s="236"/>
    </row>
    <row r="25" spans="1:8">
      <c r="A25" s="237"/>
      <c r="B25" s="237"/>
      <c r="D25" s="210"/>
      <c r="E25" s="236"/>
      <c r="F25" s="236"/>
    </row>
    <row r="26" spans="1:8">
      <c r="A26" s="268"/>
      <c r="B26" s="238"/>
      <c r="D26" s="210"/>
      <c r="E26" s="239"/>
      <c r="F26" s="239"/>
    </row>
    <row r="27" spans="1:8">
      <c r="A27" s="268"/>
      <c r="B27" s="238"/>
      <c r="D27" s="240"/>
      <c r="E27" s="239"/>
      <c r="F27" s="239"/>
    </row>
    <row r="28" spans="1:8">
      <c r="A28" s="268"/>
      <c r="B28" s="238"/>
      <c r="D28" s="240"/>
      <c r="E28" s="239"/>
      <c r="F28" s="239"/>
    </row>
    <row r="29" spans="1:8">
      <c r="A29" s="241"/>
      <c r="D29" s="240"/>
      <c r="E29" s="239"/>
      <c r="F29" s="239"/>
    </row>
    <row r="30" spans="1:8">
      <c r="D30" s="240"/>
    </row>
    <row r="31" spans="1:8">
      <c r="D31" s="240"/>
    </row>
    <row r="32" spans="1:8">
      <c r="D32" s="240"/>
    </row>
  </sheetData>
  <mergeCells count="4">
    <mergeCell ref="A26:A28"/>
    <mergeCell ref="A22:A24"/>
    <mergeCell ref="B2:H2"/>
    <mergeCell ref="C3:G8"/>
  </mergeCells>
  <hyperlinks>
    <hyperlink ref="C13" location="'ENV energy'!A1" display="Energy" xr:uid="{BA1601C2-A8FB-45F1-B400-3AC10B9F0AA2}"/>
    <hyperlink ref="C14" location="'ENV emissions'!A1" display="Emissions" xr:uid="{11AC4B86-8F70-497D-871D-2F687F2DCE43}"/>
    <hyperlink ref="C15" location="'ENV water'!A1" display="Water" xr:uid="{9BBCE6AF-B7FD-484C-82F0-B2C09CDCBCF2}"/>
    <hyperlink ref="C16" location="'ENV biodiversity'!A1" display="Biodiversity" xr:uid="{B2102865-BF9B-4197-9EA2-6DC0865453A9}"/>
    <hyperlink ref="C17" location="'ENV circular economy'!A1" display="Circular Economy" xr:uid="{FD0D50D4-10D2-450A-8F56-1987F4D59AB6}"/>
    <hyperlink ref="E13" location="'SOC HR breakdown'!A1" display="HR breakdown" xr:uid="{50342D60-8ACF-411F-B166-C9031C07C9ED}"/>
    <hyperlink ref="E14" location="'SOC Hiring'!A1" display="Hiring" xr:uid="{D68A1998-B313-472C-989B-75392CD477E0}"/>
    <hyperlink ref="E15" location="'SOC Turnover'!A1" display="Turnover" xr:uid="{63EEB359-46E7-4596-9591-730AF1565A2E}"/>
    <hyperlink ref="E16" location="'SOC Training'!A1" display="Training" xr:uid="{3B2CD34F-2B6D-49D1-B0C0-B8344A59B2BA}"/>
    <hyperlink ref="E17" location="'SOC Remuneration'!A1" display="Remuneration" xr:uid="{2D61C372-B8B1-4FFB-B905-9F5D404026AE}"/>
    <hyperlink ref="E18" location="'SOC Health and Safety'!A1" display="Health and Safety" xr:uid="{94756136-826C-41C6-AC62-6EA53CC76D8C}"/>
    <hyperlink ref="G13" location="'GOV Suppliers'!A1" display="Suppliers" xr:uid="{4824F4E1-4137-49D7-AF72-B227601602BA}"/>
    <hyperlink ref="G14" location="'GOV Contributions'!A1" display="Contributions and spending" xr:uid="{5D3FE341-D955-4943-BD47-9314ADE98F80}"/>
    <hyperlink ref="G15" location="'GOV fines'!A1" display="Fines" xr:uid="{874D5AD2-18AF-42A0-B86C-6A7B11B34B58}"/>
    <hyperlink ref="G16" location="'BUS Certifications and Audit'!A1" display="Certifications and audits" xr:uid="{8D1ADE33-6DB4-445A-8524-179FE3F8B432}"/>
    <hyperlink ref="G17" location="'BUS BU G&amp;T'!A1" display="BU Generation &amp; Trading" xr:uid="{5096AD7E-B88C-414A-8ED9-7A72E2AADE1D}"/>
    <hyperlink ref="G18" location="'BUS BU CE'!A1" display="BU Circular Economy" xr:uid="{05D56A4C-8D1A-47E9-8D6A-D4336070FDA6}"/>
    <hyperlink ref="G19" location="'BUS BU SI'!A1" display="BU Smart Infrastructures" xr:uid="{34C5A288-A9DC-4122-80C7-4A3BEE951D4A}"/>
    <hyperlink ref="G20" location="'BUS BU ME'!A1" display="BU Market" xr:uid="{945D8A67-5988-4409-AE66-EC829D6D8B61}"/>
  </hyperlinks>
  <pageMargins left="0.25" right="0.25" top="0.75" bottom="0.75" header="0.3" footer="0.3"/>
  <pageSetup paperSize="9" scale="7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923C9-703C-410B-BC8B-B4259D6E621E}">
  <sheetPr>
    <tabColor rgb="FFFC9403"/>
  </sheetPr>
  <dimension ref="A1:J72"/>
  <sheetViews>
    <sheetView showGridLines="0" zoomScaleNormal="100" workbookViewId="0"/>
  </sheetViews>
  <sheetFormatPr defaultColWidth="8.81640625" defaultRowHeight="13"/>
  <cols>
    <col min="1" max="1" width="4.81640625" style="1" customWidth="1"/>
    <col min="2" max="2" width="34" style="1" customWidth="1"/>
    <col min="3" max="3" width="11.1796875" style="1" customWidth="1"/>
    <col min="4" max="4" width="14.26953125" style="1" customWidth="1"/>
    <col min="5" max="5" width="19" style="1" customWidth="1"/>
    <col min="6" max="6" width="16.54296875" style="1" customWidth="1"/>
    <col min="7" max="7" width="13.453125" style="1" customWidth="1"/>
    <col min="8" max="9" width="11.1796875" style="1" customWidth="1"/>
    <col min="10" max="10" width="12.81640625" style="1" bestFit="1" customWidth="1"/>
    <col min="11" max="11" width="10.453125" style="1" bestFit="1" customWidth="1"/>
    <col min="12" max="12" width="9" style="1" bestFit="1" customWidth="1"/>
    <col min="13" max="13" width="15.1796875" style="1" customWidth="1"/>
    <col min="14" max="14" width="18.81640625" style="1" customWidth="1"/>
    <col min="15" max="15" width="18.1796875" style="1" bestFit="1" customWidth="1"/>
    <col min="16" max="16384" width="8.81640625" style="1"/>
  </cols>
  <sheetData>
    <row r="1" spans="2:10" ht="23">
      <c r="B1" s="281" t="s">
        <v>349</v>
      </c>
      <c r="C1" s="281"/>
      <c r="D1" s="281"/>
      <c r="E1" s="281"/>
      <c r="F1" s="281"/>
      <c r="G1" s="281"/>
      <c r="H1" s="281"/>
      <c r="I1" s="281"/>
      <c r="J1" s="281"/>
    </row>
    <row r="2" spans="2:10">
      <c r="B2" s="61"/>
    </row>
    <row r="3" spans="2:10">
      <c r="B3" s="61"/>
      <c r="D3" s="279">
        <v>2025</v>
      </c>
      <c r="E3" s="279"/>
      <c r="F3" s="279"/>
      <c r="G3" s="279">
        <v>2024</v>
      </c>
      <c r="H3" s="279"/>
      <c r="I3" s="279"/>
    </row>
    <row r="4" spans="2:10">
      <c r="B4" s="106" t="s">
        <v>350</v>
      </c>
      <c r="C4" s="106" t="s">
        <v>192</v>
      </c>
      <c r="D4" s="106" t="s">
        <v>303</v>
      </c>
      <c r="E4" s="106" t="s">
        <v>235</v>
      </c>
      <c r="F4" s="106" t="s">
        <v>108</v>
      </c>
      <c r="G4" s="106" t="s">
        <v>303</v>
      </c>
      <c r="H4" s="106" t="s">
        <v>235</v>
      </c>
      <c r="I4" s="106" t="s">
        <v>108</v>
      </c>
      <c r="J4" s="75" t="s">
        <v>28</v>
      </c>
    </row>
    <row r="5" spans="2:10" ht="39">
      <c r="B5" s="79" t="s">
        <v>351</v>
      </c>
      <c r="C5" s="200" t="s">
        <v>184</v>
      </c>
      <c r="D5" s="200">
        <v>2760</v>
      </c>
      <c r="E5" s="201">
        <v>4892</v>
      </c>
      <c r="F5" s="141">
        <f>+SUM(D5:E5)</f>
        <v>7652</v>
      </c>
      <c r="G5" s="200">
        <v>2559</v>
      </c>
      <c r="H5" s="201">
        <v>4751</v>
      </c>
      <c r="I5" s="141">
        <f>+SUM(G5:H5)</f>
        <v>7310</v>
      </c>
    </row>
    <row r="6" spans="2:10" ht="39">
      <c r="B6" s="79" t="s">
        <v>352</v>
      </c>
      <c r="C6" s="203" t="s">
        <v>43</v>
      </c>
      <c r="D6" s="203">
        <v>83.76</v>
      </c>
      <c r="E6" s="204">
        <v>41.94</v>
      </c>
      <c r="F6" s="205">
        <v>51.15</v>
      </c>
      <c r="G6" s="203">
        <v>82.28</v>
      </c>
      <c r="H6" s="204">
        <v>41.2</v>
      </c>
      <c r="I6" s="205">
        <v>49.93</v>
      </c>
    </row>
    <row r="7" spans="2:10">
      <c r="B7" s="61"/>
    </row>
    <row r="8" spans="2:10">
      <c r="B8" s="61"/>
      <c r="C8" s="283">
        <v>2025</v>
      </c>
      <c r="D8" s="284"/>
      <c r="E8" s="283">
        <v>2025</v>
      </c>
      <c r="F8" s="284"/>
    </row>
    <row r="9" spans="2:10" ht="39">
      <c r="B9" s="166" t="s">
        <v>353</v>
      </c>
      <c r="C9" s="100" t="s">
        <v>354</v>
      </c>
      <c r="D9" s="100" t="s">
        <v>43</v>
      </c>
      <c r="E9" s="100" t="s">
        <v>354</v>
      </c>
      <c r="F9" s="100" t="s">
        <v>43</v>
      </c>
      <c r="G9" s="77" t="s">
        <v>28</v>
      </c>
    </row>
    <row r="10" spans="2:10">
      <c r="B10" s="79" t="s">
        <v>311</v>
      </c>
      <c r="C10" s="200">
        <v>205</v>
      </c>
      <c r="D10" s="201">
        <v>99</v>
      </c>
      <c r="E10" s="200">
        <v>190</v>
      </c>
      <c r="F10" s="201">
        <v>93</v>
      </c>
    </row>
    <row r="11" spans="2:10">
      <c r="B11" s="79" t="s">
        <v>312</v>
      </c>
      <c r="C11" s="202">
        <v>976</v>
      </c>
      <c r="D11" s="201">
        <v>97</v>
      </c>
      <c r="E11" s="202">
        <v>923</v>
      </c>
      <c r="F11" s="201">
        <v>95</v>
      </c>
    </row>
    <row r="12" spans="2:10">
      <c r="B12" s="79" t="s">
        <v>313</v>
      </c>
      <c r="C12" s="202">
        <v>6471</v>
      </c>
      <c r="D12" s="201">
        <v>93</v>
      </c>
      <c r="E12" s="202">
        <v>6197</v>
      </c>
      <c r="F12" s="201">
        <v>92</v>
      </c>
    </row>
    <row r="13" spans="2:10">
      <c r="B13" s="79" t="s">
        <v>314</v>
      </c>
      <c r="C13" s="203">
        <v>0</v>
      </c>
      <c r="D13" s="201">
        <v>0</v>
      </c>
      <c r="E13" s="203">
        <v>0</v>
      </c>
      <c r="F13" s="201">
        <v>0</v>
      </c>
    </row>
    <row r="14" spans="2:10">
      <c r="B14" s="208" t="s">
        <v>108</v>
      </c>
      <c r="C14" s="202">
        <f>+SUM(C10:C13)</f>
        <v>7652</v>
      </c>
      <c r="D14" s="201">
        <v>51</v>
      </c>
      <c r="E14" s="202">
        <f>+SUM(E10:E13)</f>
        <v>7310</v>
      </c>
      <c r="F14" s="201">
        <v>50</v>
      </c>
    </row>
    <row r="15" spans="2:10">
      <c r="B15" s="61"/>
      <c r="D15" s="209"/>
      <c r="F15" s="209"/>
    </row>
    <row r="16" spans="2:10">
      <c r="B16" s="61"/>
    </row>
    <row r="17" spans="2:10">
      <c r="B17" s="61"/>
      <c r="D17" s="279">
        <v>2025</v>
      </c>
      <c r="E17" s="279"/>
      <c r="F17" s="279"/>
      <c r="G17" s="279">
        <v>2024</v>
      </c>
      <c r="H17" s="279"/>
      <c r="I17" s="279"/>
    </row>
    <row r="18" spans="2:10" ht="26">
      <c r="B18" s="166" t="s">
        <v>355</v>
      </c>
      <c r="C18" s="100" t="s">
        <v>192</v>
      </c>
      <c r="D18" s="100" t="s">
        <v>303</v>
      </c>
      <c r="E18" s="100" t="s">
        <v>235</v>
      </c>
      <c r="F18" s="100" t="s">
        <v>108</v>
      </c>
      <c r="G18" s="100" t="s">
        <v>303</v>
      </c>
      <c r="H18" s="100" t="s">
        <v>235</v>
      </c>
      <c r="I18" s="100" t="s">
        <v>108</v>
      </c>
      <c r="J18" s="77" t="s">
        <v>28</v>
      </c>
    </row>
    <row r="19" spans="2:10" ht="26">
      <c r="B19" s="79" t="s">
        <v>356</v>
      </c>
      <c r="C19" s="206" t="s">
        <v>357</v>
      </c>
      <c r="D19" s="200">
        <v>122903</v>
      </c>
      <c r="E19" s="201">
        <v>364098</v>
      </c>
      <c r="F19" s="141">
        <v>487001</v>
      </c>
      <c r="G19" s="200">
        <v>122122</v>
      </c>
      <c r="H19" s="201">
        <v>345034</v>
      </c>
      <c r="I19" s="141">
        <v>467156</v>
      </c>
    </row>
    <row r="20" spans="2:10" ht="26">
      <c r="B20" s="79" t="s">
        <v>358</v>
      </c>
      <c r="C20" s="207" t="s">
        <v>357</v>
      </c>
      <c r="D20" s="203">
        <v>37.299999999999997</v>
      </c>
      <c r="E20" s="204">
        <v>31.22</v>
      </c>
      <c r="F20" s="205">
        <v>32.56</v>
      </c>
      <c r="G20" s="203">
        <v>39.19</v>
      </c>
      <c r="H20" s="204">
        <v>29.59</v>
      </c>
      <c r="I20" s="205">
        <v>31.61</v>
      </c>
    </row>
    <row r="21" spans="2:10">
      <c r="B21" s="61"/>
    </row>
    <row r="22" spans="2:10">
      <c r="B22" s="61"/>
      <c r="C22" s="283">
        <v>2025</v>
      </c>
      <c r="D22" s="284"/>
      <c r="E22" s="283">
        <v>2024</v>
      </c>
      <c r="F22" s="284"/>
    </row>
    <row r="23" spans="2:10">
      <c r="B23" s="166" t="s">
        <v>359</v>
      </c>
      <c r="C23" s="100" t="s">
        <v>360</v>
      </c>
      <c r="D23" s="100" t="s">
        <v>357</v>
      </c>
      <c r="E23" s="100" t="s">
        <v>360</v>
      </c>
      <c r="F23" s="100" t="s">
        <v>357</v>
      </c>
      <c r="G23" s="77" t="s">
        <v>28</v>
      </c>
    </row>
    <row r="24" spans="2:10">
      <c r="B24" s="79" t="s">
        <v>311</v>
      </c>
      <c r="C24" s="200">
        <v>8054</v>
      </c>
      <c r="D24" s="204">
        <v>38.909999999999997</v>
      </c>
      <c r="E24" s="200">
        <v>10505</v>
      </c>
      <c r="F24" s="204">
        <v>51.29</v>
      </c>
    </row>
    <row r="25" spans="2:10">
      <c r="B25" s="79" t="s">
        <v>312</v>
      </c>
      <c r="C25" s="202">
        <v>48203</v>
      </c>
      <c r="D25" s="204">
        <v>47.96</v>
      </c>
      <c r="E25" s="202">
        <v>53884</v>
      </c>
      <c r="F25" s="204">
        <v>55.43</v>
      </c>
    </row>
    <row r="26" spans="2:10">
      <c r="B26" s="79" t="s">
        <v>313</v>
      </c>
      <c r="C26" s="202">
        <v>292914</v>
      </c>
      <c r="D26" s="204">
        <v>42.08</v>
      </c>
      <c r="E26" s="202">
        <v>275836</v>
      </c>
      <c r="F26" s="204">
        <v>40.85</v>
      </c>
    </row>
    <row r="27" spans="2:10">
      <c r="B27" s="79" t="s">
        <v>314</v>
      </c>
      <c r="C27" s="202">
        <v>137831</v>
      </c>
      <c r="D27" s="204">
        <v>20.309999999999999</v>
      </c>
      <c r="E27" s="203">
        <v>126870</v>
      </c>
      <c r="F27" s="204">
        <v>18.899999999999999</v>
      </c>
    </row>
    <row r="28" spans="2:10">
      <c r="B28" s="208" t="s">
        <v>108</v>
      </c>
      <c r="C28" s="202">
        <f>+SUM(C24:C27)</f>
        <v>487002</v>
      </c>
      <c r="D28" s="204">
        <v>32.56</v>
      </c>
      <c r="E28" s="202">
        <f>+SUM(E24:E27)</f>
        <v>467095</v>
      </c>
      <c r="F28" s="204">
        <v>50</v>
      </c>
    </row>
    <row r="29" spans="2:10">
      <c r="B29" s="61"/>
    </row>
    <row r="30" spans="2:10">
      <c r="B30" s="61"/>
    </row>
    <row r="31" spans="2:10">
      <c r="B31" s="61"/>
    </row>
    <row r="32" spans="2:10">
      <c r="B32" s="137" t="s">
        <v>361</v>
      </c>
    </row>
    <row r="33" spans="1:6">
      <c r="B33" s="61"/>
    </row>
    <row r="34" spans="1:6">
      <c r="B34" s="61"/>
      <c r="C34" s="279">
        <v>2025</v>
      </c>
      <c r="D34" s="279"/>
      <c r="E34" s="279"/>
    </row>
    <row r="35" spans="1:6" ht="26">
      <c r="A35" s="197"/>
      <c r="B35" s="106" t="s">
        <v>362</v>
      </c>
      <c r="C35" s="166" t="s">
        <v>363</v>
      </c>
      <c r="D35" s="166" t="s">
        <v>282</v>
      </c>
      <c r="E35" s="166" t="s">
        <v>364</v>
      </c>
      <c r="F35" s="75" t="s">
        <v>146</v>
      </c>
    </row>
    <row r="36" spans="1:6">
      <c r="B36" s="57" t="s">
        <v>338</v>
      </c>
      <c r="C36" s="72">
        <v>22845.25</v>
      </c>
      <c r="D36" s="54">
        <f>+'SOC Turnover'!E19</f>
        <v>1448</v>
      </c>
      <c r="E36" s="9">
        <f>+C36/D36</f>
        <v>15.77710635359116</v>
      </c>
    </row>
    <row r="37" spans="1:6">
      <c r="B37" s="57" t="s">
        <v>339</v>
      </c>
      <c r="C37" s="73">
        <v>173279.78</v>
      </c>
      <c r="D37" s="54">
        <f>+'SOC Turnover'!E20</f>
        <v>6479</v>
      </c>
      <c r="E37" s="9">
        <f>+C37/D37</f>
        <v>26.744834079333231</v>
      </c>
    </row>
    <row r="38" spans="1:6">
      <c r="B38" s="57" t="s">
        <v>340</v>
      </c>
      <c r="C38" s="73">
        <v>92091.16</v>
      </c>
      <c r="D38" s="54">
        <f>+'SOC Turnover'!E21</f>
        <v>5419</v>
      </c>
      <c r="E38" s="9">
        <f>+C38/D38</f>
        <v>16.994124377191365</v>
      </c>
    </row>
    <row r="39" spans="1:6">
      <c r="B39" s="57" t="s">
        <v>341</v>
      </c>
      <c r="C39" s="73">
        <v>198785.08</v>
      </c>
      <c r="D39" s="54">
        <f>+'SOC Turnover'!E22</f>
        <v>1613</v>
      </c>
      <c r="E39" s="9">
        <f>+C39/D39</f>
        <v>123.23935523868568</v>
      </c>
    </row>
    <row r="40" spans="1:6">
      <c r="B40" s="62" t="s">
        <v>108</v>
      </c>
      <c r="C40" s="58">
        <f>+SUM(C36:C39)</f>
        <v>487001.27</v>
      </c>
      <c r="D40" s="58">
        <f>+SUM(D36:D39)</f>
        <v>14959</v>
      </c>
      <c r="E40" s="63">
        <f>+C40/D40</f>
        <v>32.55573701450632</v>
      </c>
    </row>
    <row r="42" spans="1:6">
      <c r="C42" s="279">
        <v>2025</v>
      </c>
      <c r="D42" s="279"/>
      <c r="E42" s="279"/>
    </row>
    <row r="43" spans="1:6" ht="26">
      <c r="A43" s="197"/>
      <c r="B43" s="106" t="s">
        <v>365</v>
      </c>
      <c r="C43" s="166" t="s">
        <v>363</v>
      </c>
      <c r="D43" s="166" t="s">
        <v>282</v>
      </c>
      <c r="E43" s="166" t="s">
        <v>364</v>
      </c>
      <c r="F43" s="75" t="s">
        <v>146</v>
      </c>
    </row>
    <row r="44" spans="1:6">
      <c r="B44" s="92" t="s">
        <v>287</v>
      </c>
      <c r="C44" s="54">
        <v>1438.82</v>
      </c>
      <c r="D44" s="6">
        <f>+'SOC HR breakdown'!D79</f>
        <v>78</v>
      </c>
      <c r="E44" s="63">
        <f t="shared" ref="E44:E57" si="0">C44/D44</f>
        <v>18.446410256410257</v>
      </c>
    </row>
    <row r="45" spans="1:6">
      <c r="B45" s="92" t="s">
        <v>288</v>
      </c>
      <c r="C45" s="54">
        <v>952.54</v>
      </c>
      <c r="D45" s="6">
        <f>+'SOC HR breakdown'!D80</f>
        <v>48</v>
      </c>
      <c r="E45" s="63">
        <f t="shared" si="0"/>
        <v>19.844583333333333</v>
      </c>
    </row>
    <row r="46" spans="1:6">
      <c r="B46" s="92" t="s">
        <v>289</v>
      </c>
      <c r="C46" s="54">
        <v>1263.18</v>
      </c>
      <c r="D46" s="6">
        <f>+'SOC HR breakdown'!D81</f>
        <v>41</v>
      </c>
      <c r="E46" s="63">
        <f t="shared" si="0"/>
        <v>30.80926829268293</v>
      </c>
    </row>
    <row r="47" spans="1:6">
      <c r="B47" s="92" t="s">
        <v>290</v>
      </c>
      <c r="C47" s="54">
        <v>281.56</v>
      </c>
      <c r="D47" s="6">
        <f>+'SOC HR breakdown'!D82</f>
        <v>28</v>
      </c>
      <c r="E47" s="63">
        <f>C47/D47</f>
        <v>10.055714285714286</v>
      </c>
    </row>
    <row r="48" spans="1:6">
      <c r="B48" s="92" t="s">
        <v>291</v>
      </c>
      <c r="C48" s="54">
        <v>301.45</v>
      </c>
      <c r="D48" s="6">
        <f>+'SOC HR breakdown'!D83</f>
        <v>21</v>
      </c>
      <c r="E48" s="63">
        <f t="shared" si="0"/>
        <v>14.354761904761904</v>
      </c>
    </row>
    <row r="49" spans="1:5">
      <c r="B49" s="92" t="s">
        <v>292</v>
      </c>
      <c r="C49" s="54">
        <v>501.53</v>
      </c>
      <c r="D49" s="6">
        <f>+'SOC HR breakdown'!D84</f>
        <v>25</v>
      </c>
      <c r="E49" s="63">
        <f t="shared" si="0"/>
        <v>20.061199999999999</v>
      </c>
    </row>
    <row r="50" spans="1:5">
      <c r="B50" s="92" t="s">
        <v>293</v>
      </c>
      <c r="C50" s="54">
        <v>202.43</v>
      </c>
      <c r="D50" s="6">
        <f>+'SOC HR breakdown'!D85</f>
        <v>15</v>
      </c>
      <c r="E50" s="63">
        <f t="shared" si="0"/>
        <v>13.495333333333333</v>
      </c>
    </row>
    <row r="51" spans="1:5">
      <c r="B51" s="92" t="s">
        <v>294</v>
      </c>
      <c r="C51" s="54">
        <v>354.95</v>
      </c>
      <c r="D51" s="6">
        <f>+'SOC HR breakdown'!D86</f>
        <v>21</v>
      </c>
      <c r="E51" s="63">
        <f t="shared" si="0"/>
        <v>16.902380952380952</v>
      </c>
    </row>
    <row r="52" spans="1:5">
      <c r="B52" s="92" t="s">
        <v>295</v>
      </c>
      <c r="C52" s="54">
        <v>148.59</v>
      </c>
      <c r="D52" s="6">
        <f>+'SOC HR breakdown'!D87</f>
        <v>17</v>
      </c>
      <c r="E52" s="63">
        <f t="shared" si="0"/>
        <v>8.7405882352941173</v>
      </c>
    </row>
    <row r="53" spans="1:5">
      <c r="B53" s="92" t="s">
        <v>296</v>
      </c>
      <c r="C53" s="54">
        <v>200.35</v>
      </c>
      <c r="D53" s="6">
        <f>+'SOC HR breakdown'!D88</f>
        <v>7</v>
      </c>
      <c r="E53" s="63">
        <f t="shared" si="0"/>
        <v>28.62142857142857</v>
      </c>
    </row>
    <row r="54" spans="1:5">
      <c r="B54" s="92" t="s">
        <v>297</v>
      </c>
      <c r="C54" s="54">
        <v>4065.56</v>
      </c>
      <c r="D54" s="6">
        <f>+'SOC HR breakdown'!D89</f>
        <v>208</v>
      </c>
      <c r="E54" s="63">
        <f t="shared" si="0"/>
        <v>19.545961538461537</v>
      </c>
    </row>
    <row r="55" spans="1:5">
      <c r="A55" s="182"/>
      <c r="B55" s="92" t="s">
        <v>298</v>
      </c>
      <c r="C55" s="83">
        <f>SUM(C44:C54)</f>
        <v>9710.9600000000009</v>
      </c>
      <c r="D55" s="6">
        <f>+'SOC HR breakdown'!D90</f>
        <v>509</v>
      </c>
      <c r="E55" s="63">
        <f>C55/D55</f>
        <v>19.078506876227898</v>
      </c>
    </row>
    <row r="56" spans="1:5">
      <c r="B56" s="57" t="s">
        <v>299</v>
      </c>
      <c r="C56" s="73">
        <v>477290.31</v>
      </c>
      <c r="D56" s="6">
        <f>+'SOC HR breakdown'!D91</f>
        <v>14450</v>
      </c>
      <c r="E56" s="63">
        <f t="shared" si="0"/>
        <v>33.030471280276814</v>
      </c>
    </row>
    <row r="57" spans="1:5">
      <c r="B57" s="2" t="s">
        <v>108</v>
      </c>
      <c r="C57" s="58">
        <f>SUM(C55:C56)</f>
        <v>487001.27</v>
      </c>
      <c r="D57" s="58">
        <f>SUM(D55:D56)</f>
        <v>14959</v>
      </c>
      <c r="E57" s="63">
        <f t="shared" si="0"/>
        <v>32.55573701450632</v>
      </c>
    </row>
    <row r="58" spans="1:5">
      <c r="B58" s="64"/>
    </row>
    <row r="59" spans="1:5">
      <c r="A59" s="197"/>
      <c r="B59" s="106" t="s">
        <v>366</v>
      </c>
      <c r="C59" s="84" t="s">
        <v>192</v>
      </c>
      <c r="D59" s="106">
        <v>2025</v>
      </c>
      <c r="E59" s="75" t="s">
        <v>146</v>
      </c>
    </row>
    <row r="60" spans="1:5">
      <c r="B60" s="135" t="s">
        <v>367</v>
      </c>
      <c r="C60" s="133" t="s">
        <v>368</v>
      </c>
      <c r="D60" s="70">
        <v>27498</v>
      </c>
    </row>
    <row r="61" spans="1:5">
      <c r="B61" s="136" t="s">
        <v>369</v>
      </c>
      <c r="C61" s="134" t="s">
        <v>368</v>
      </c>
      <c r="D61" s="71">
        <v>43721</v>
      </c>
    </row>
    <row r="62" spans="1:5">
      <c r="B62" s="136" t="s">
        <v>370</v>
      </c>
      <c r="C62" s="134" t="s">
        <v>368</v>
      </c>
      <c r="D62" s="71">
        <v>26541.48</v>
      </c>
    </row>
    <row r="63" spans="1:5">
      <c r="B63" s="136" t="s">
        <v>371</v>
      </c>
      <c r="C63" s="134" t="s">
        <v>368</v>
      </c>
      <c r="D63" s="71">
        <v>151417.13</v>
      </c>
    </row>
    <row r="64" spans="1:5">
      <c r="B64" s="136" t="s">
        <v>372</v>
      </c>
      <c r="C64" s="134" t="s">
        <v>368</v>
      </c>
      <c r="D64" s="71">
        <v>157632</v>
      </c>
    </row>
    <row r="65" spans="1:5">
      <c r="B65" s="136" t="s">
        <v>373</v>
      </c>
      <c r="C65" s="134" t="s">
        <v>368</v>
      </c>
      <c r="D65" s="71">
        <v>52054.12</v>
      </c>
    </row>
    <row r="66" spans="1:5">
      <c r="B66" s="136" t="s">
        <v>374</v>
      </c>
      <c r="C66" s="134" t="s">
        <v>368</v>
      </c>
      <c r="D66" s="71">
        <v>28136.400000000001</v>
      </c>
    </row>
    <row r="67" spans="1:5">
      <c r="B67" s="62" t="s">
        <v>375</v>
      </c>
      <c r="C67" s="110" t="s">
        <v>368</v>
      </c>
      <c r="D67" s="58">
        <f>+SUM(D60:D66)</f>
        <v>487000.13</v>
      </c>
    </row>
    <row r="68" spans="1:5">
      <c r="B68" s="64"/>
    </row>
    <row r="69" spans="1:5">
      <c r="A69" s="197"/>
      <c r="B69" s="106" t="s">
        <v>376</v>
      </c>
      <c r="C69" s="84" t="s">
        <v>192</v>
      </c>
      <c r="D69" s="106">
        <v>2025</v>
      </c>
      <c r="E69" s="75" t="s">
        <v>146</v>
      </c>
    </row>
    <row r="70" spans="1:5">
      <c r="B70" s="57" t="s">
        <v>377</v>
      </c>
      <c r="C70" s="133" t="s">
        <v>327</v>
      </c>
      <c r="D70" s="72">
        <v>5002318</v>
      </c>
    </row>
    <row r="71" spans="1:5">
      <c r="B71" s="57" t="s">
        <v>282</v>
      </c>
      <c r="C71" s="134" t="s">
        <v>184</v>
      </c>
      <c r="D71" s="7">
        <v>14959</v>
      </c>
    </row>
    <row r="72" spans="1:5">
      <c r="B72" s="2" t="s">
        <v>376</v>
      </c>
      <c r="C72" s="110" t="s">
        <v>378</v>
      </c>
      <c r="D72" s="63">
        <f>D70/D71</f>
        <v>334.40189852262853</v>
      </c>
    </row>
  </sheetData>
  <mergeCells count="11">
    <mergeCell ref="B1:J1"/>
    <mergeCell ref="C34:E34"/>
    <mergeCell ref="C42:E42"/>
    <mergeCell ref="D3:F3"/>
    <mergeCell ref="G3:I3"/>
    <mergeCell ref="D17:F17"/>
    <mergeCell ref="G17:I17"/>
    <mergeCell ref="C8:D8"/>
    <mergeCell ref="E8:F8"/>
    <mergeCell ref="C22:D22"/>
    <mergeCell ref="E22:F2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22C05-3B73-40B5-BC0C-48404AFE40F0}">
  <sheetPr>
    <tabColor rgb="FFFC9403"/>
  </sheetPr>
  <dimension ref="A1:J44"/>
  <sheetViews>
    <sheetView showGridLines="0" zoomScaleNormal="100" workbookViewId="0"/>
  </sheetViews>
  <sheetFormatPr defaultColWidth="9.1796875" defaultRowHeight="13"/>
  <cols>
    <col min="1" max="1" width="4.81640625" style="1" customWidth="1"/>
    <col min="2" max="2" width="42.81640625" style="1" customWidth="1"/>
    <col min="3" max="3" width="7.453125" style="1" customWidth="1"/>
    <col min="4" max="4" width="17.54296875" style="1" customWidth="1"/>
    <col min="5" max="5" width="13.26953125" style="1" customWidth="1"/>
    <col min="6" max="6" width="17.7265625" style="1" customWidth="1"/>
    <col min="7" max="8" width="9.1796875" style="1"/>
    <col min="9" max="9" width="13.54296875" style="1" customWidth="1"/>
    <col min="10" max="10" width="18" style="1" customWidth="1"/>
    <col min="11" max="16384" width="9.1796875" style="1"/>
  </cols>
  <sheetData>
    <row r="1" spans="2:9" ht="23">
      <c r="B1" s="281" t="s">
        <v>379</v>
      </c>
      <c r="C1" s="281"/>
      <c r="D1" s="281"/>
      <c r="E1" s="281"/>
      <c r="F1" s="281"/>
      <c r="G1" s="281"/>
      <c r="H1" s="281"/>
      <c r="I1" s="281"/>
    </row>
    <row r="3" spans="2:9">
      <c r="B3" s="106" t="s">
        <v>380</v>
      </c>
      <c r="C3" s="106" t="s">
        <v>192</v>
      </c>
      <c r="D3" s="173">
        <v>2025</v>
      </c>
      <c r="E3" s="173">
        <v>2024</v>
      </c>
      <c r="F3" s="179" t="s">
        <v>28</v>
      </c>
    </row>
    <row r="4" spans="2:9">
      <c r="B4" s="3" t="s">
        <v>381</v>
      </c>
      <c r="C4" s="55" t="s">
        <v>327</v>
      </c>
      <c r="D4" s="187">
        <v>21.5</v>
      </c>
      <c r="E4" s="187">
        <v>20.58</v>
      </c>
    </row>
    <row r="5" spans="2:9">
      <c r="B5" s="3" t="s">
        <v>382</v>
      </c>
      <c r="C5" s="56" t="s">
        <v>327</v>
      </c>
      <c r="D5" s="178">
        <v>19.54</v>
      </c>
      <c r="E5" s="178">
        <v>18.88</v>
      </c>
    </row>
    <row r="6" spans="2:9">
      <c r="B6" s="3" t="s">
        <v>383</v>
      </c>
      <c r="C6" s="56" t="s">
        <v>384</v>
      </c>
      <c r="D6" s="178">
        <v>-10.029999999999999</v>
      </c>
      <c r="E6" s="178">
        <v>-9</v>
      </c>
    </row>
    <row r="7" spans="2:9" ht="12.75" customHeight="1">
      <c r="B7" s="286" t="s">
        <v>385</v>
      </c>
      <c r="C7" s="286"/>
      <c r="D7" s="286"/>
      <c r="E7" s="286"/>
    </row>
    <row r="8" spans="2:9">
      <c r="B8" s="286"/>
      <c r="C8" s="286"/>
      <c r="D8" s="286"/>
      <c r="E8" s="286"/>
    </row>
    <row r="9" spans="2:9">
      <c r="B9" s="286"/>
      <c r="C9" s="286"/>
      <c r="D9" s="286"/>
      <c r="E9" s="286"/>
    </row>
    <row r="10" spans="2:9">
      <c r="B10" s="286"/>
      <c r="C10" s="286"/>
      <c r="D10" s="286"/>
      <c r="E10" s="286"/>
    </row>
    <row r="12" spans="2:9">
      <c r="B12" s="106" t="s">
        <v>386</v>
      </c>
      <c r="C12" s="106" t="s">
        <v>192</v>
      </c>
      <c r="D12" s="173">
        <v>2025</v>
      </c>
      <c r="E12" s="173">
        <v>2024</v>
      </c>
      <c r="F12" s="179" t="s">
        <v>28</v>
      </c>
    </row>
    <row r="13" spans="2:9" ht="26">
      <c r="B13" s="180" t="s">
        <v>387</v>
      </c>
      <c r="C13" s="55" t="s">
        <v>327</v>
      </c>
      <c r="D13" s="70">
        <v>834817</v>
      </c>
      <c r="E13" s="70">
        <v>836162.56000000006</v>
      </c>
    </row>
    <row r="14" spans="2:9" ht="26">
      <c r="B14" s="180" t="s">
        <v>388</v>
      </c>
      <c r="C14" s="56" t="s">
        <v>327</v>
      </c>
      <c r="D14" s="71">
        <v>42780.02</v>
      </c>
      <c r="E14" s="71">
        <v>39467</v>
      </c>
    </row>
    <row r="15" spans="2:9" ht="39">
      <c r="B15" s="180" t="s">
        <v>389</v>
      </c>
      <c r="C15" s="181" t="s">
        <v>384</v>
      </c>
      <c r="D15" s="178">
        <v>19.510000000000002</v>
      </c>
      <c r="E15" s="178">
        <v>21.19</v>
      </c>
    </row>
    <row r="16" spans="2:9" ht="12.75" customHeight="1">
      <c r="B16" s="286" t="s">
        <v>390</v>
      </c>
      <c r="C16" s="286"/>
      <c r="D16" s="286"/>
      <c r="E16" s="286"/>
      <c r="F16" s="286"/>
    </row>
    <row r="17" spans="1:10">
      <c r="B17" s="286"/>
      <c r="C17" s="286"/>
      <c r="D17" s="286"/>
      <c r="E17" s="286"/>
      <c r="F17" s="286"/>
    </row>
    <row r="18" spans="1:10">
      <c r="B18" s="286"/>
      <c r="C18" s="286"/>
      <c r="D18" s="286"/>
      <c r="E18" s="286"/>
      <c r="F18" s="286"/>
    </row>
    <row r="19" spans="1:10" ht="11.25" customHeight="1">
      <c r="B19" s="287" t="s">
        <v>391</v>
      </c>
      <c r="C19" s="287"/>
      <c r="D19" s="287"/>
      <c r="E19" s="287"/>
      <c r="F19" s="287"/>
    </row>
    <row r="20" spans="1:10">
      <c r="B20" s="287"/>
      <c r="C20" s="287"/>
      <c r="D20" s="287"/>
      <c r="E20" s="287"/>
      <c r="F20" s="287"/>
    </row>
    <row r="21" spans="1:10">
      <c r="B21" s="287"/>
      <c r="C21" s="287"/>
      <c r="D21" s="287"/>
      <c r="E21" s="287"/>
      <c r="F21" s="287"/>
    </row>
    <row r="22" spans="1:10">
      <c r="B22" s="287"/>
      <c r="C22" s="287"/>
      <c r="D22" s="287"/>
      <c r="E22" s="287"/>
      <c r="F22" s="287"/>
    </row>
    <row r="23" spans="1:10">
      <c r="B23" s="183"/>
      <c r="C23" s="183"/>
      <c r="D23" s="183"/>
      <c r="E23" s="183"/>
    </row>
    <row r="25" spans="1:10">
      <c r="D25" s="279">
        <v>2025</v>
      </c>
      <c r="E25" s="279"/>
      <c r="F25" s="279"/>
      <c r="G25" s="279">
        <v>2024</v>
      </c>
      <c r="H25" s="279"/>
      <c r="I25" s="279"/>
    </row>
    <row r="26" spans="1:10" s="68" customFormat="1" ht="26">
      <c r="A26" s="182"/>
      <c r="B26" s="167" t="s">
        <v>392</v>
      </c>
      <c r="C26" s="100" t="s">
        <v>192</v>
      </c>
      <c r="D26" s="184" t="s">
        <v>303</v>
      </c>
      <c r="E26" s="184" t="s">
        <v>235</v>
      </c>
      <c r="F26" s="185" t="s">
        <v>393</v>
      </c>
      <c r="G26" s="184" t="s">
        <v>303</v>
      </c>
      <c r="H26" s="184" t="s">
        <v>235</v>
      </c>
      <c r="I26" s="185" t="s">
        <v>393</v>
      </c>
      <c r="J26" s="186" t="s">
        <v>28</v>
      </c>
    </row>
    <row r="27" spans="1:10">
      <c r="B27" s="180" t="s">
        <v>311</v>
      </c>
      <c r="C27" s="55" t="s">
        <v>327</v>
      </c>
      <c r="D27" s="187">
        <v>64.150000000000006</v>
      </c>
      <c r="E27" s="187">
        <v>67.2</v>
      </c>
      <c r="F27" s="187">
        <v>4.54</v>
      </c>
      <c r="G27" s="187">
        <v>64.349999999999994</v>
      </c>
      <c r="H27" s="187">
        <v>65.31</v>
      </c>
      <c r="I27" s="187">
        <v>1.47</v>
      </c>
    </row>
    <row r="28" spans="1:10">
      <c r="B28" s="180" t="s">
        <v>394</v>
      </c>
      <c r="C28" s="56" t="s">
        <v>327</v>
      </c>
      <c r="D28" s="178">
        <v>34.369999999999997</v>
      </c>
      <c r="E28" s="178">
        <v>36.159999999999997</v>
      </c>
      <c r="F28" s="178">
        <v>4.95</v>
      </c>
      <c r="G28" s="178">
        <v>33.26</v>
      </c>
      <c r="H28" s="178">
        <v>35.270000000000003</v>
      </c>
      <c r="I28" s="178">
        <v>5.7</v>
      </c>
    </row>
    <row r="29" spans="1:10">
      <c r="B29" s="180" t="s">
        <v>395</v>
      </c>
      <c r="C29" s="56" t="s">
        <v>327</v>
      </c>
      <c r="D29" s="178">
        <v>19.84</v>
      </c>
      <c r="E29" s="178">
        <v>21.41</v>
      </c>
      <c r="F29" s="178">
        <v>7.33</v>
      </c>
      <c r="G29" s="178">
        <v>19</v>
      </c>
      <c r="H29" s="178">
        <v>20.63</v>
      </c>
      <c r="I29" s="178">
        <v>7.9</v>
      </c>
    </row>
    <row r="30" spans="1:10">
      <c r="B30" s="180" t="s">
        <v>396</v>
      </c>
      <c r="C30" s="56" t="s">
        <v>327</v>
      </c>
      <c r="D30" s="178">
        <v>13.9</v>
      </c>
      <c r="E30" s="178">
        <v>15.13</v>
      </c>
      <c r="F30" s="178">
        <v>8.1300000000000008</v>
      </c>
      <c r="G30" s="178">
        <v>13.67</v>
      </c>
      <c r="H30" s="178">
        <v>14.83</v>
      </c>
      <c r="I30" s="178">
        <v>7.82</v>
      </c>
    </row>
    <row r="31" spans="1:10" ht="12.75" customHeight="1">
      <c r="B31" s="286" t="s">
        <v>397</v>
      </c>
      <c r="C31" s="286"/>
      <c r="D31" s="286"/>
      <c r="E31" s="286"/>
      <c r="F31" s="286"/>
      <c r="G31" s="286"/>
      <c r="H31" s="286"/>
      <c r="I31" s="286"/>
    </row>
    <row r="32" spans="1:10">
      <c r="B32" s="286"/>
      <c r="C32" s="286"/>
      <c r="D32" s="286"/>
      <c r="E32" s="286"/>
      <c r="F32" s="286"/>
      <c r="G32" s="286"/>
      <c r="H32" s="286"/>
      <c r="I32" s="286"/>
    </row>
    <row r="33" spans="1:9">
      <c r="B33" s="286"/>
      <c r="C33" s="286"/>
      <c r="D33" s="286"/>
      <c r="E33" s="286"/>
      <c r="F33" s="286"/>
      <c r="G33" s="286"/>
      <c r="H33" s="286"/>
      <c r="I33" s="286"/>
    </row>
    <row r="34" spans="1:9">
      <c r="B34" s="286"/>
      <c r="C34" s="286"/>
      <c r="D34" s="286"/>
      <c r="E34" s="286"/>
      <c r="F34" s="286"/>
      <c r="G34" s="286"/>
      <c r="H34" s="286"/>
      <c r="I34" s="286"/>
    </row>
    <row r="35" spans="1:9">
      <c r="B35" s="286"/>
      <c r="C35" s="286"/>
      <c r="D35" s="286"/>
      <c r="E35" s="286"/>
      <c r="F35" s="286"/>
      <c r="G35" s="286"/>
      <c r="H35" s="286"/>
      <c r="I35" s="286"/>
    </row>
    <row r="36" spans="1:9">
      <c r="B36" s="286"/>
      <c r="C36" s="286"/>
      <c r="D36" s="286"/>
      <c r="E36" s="286"/>
      <c r="F36" s="286"/>
      <c r="G36" s="286"/>
      <c r="H36" s="286"/>
      <c r="I36" s="286"/>
    </row>
    <row r="38" spans="1:9">
      <c r="D38" s="285">
        <v>2025</v>
      </c>
      <c r="E38" s="280"/>
    </row>
    <row r="39" spans="1:9" ht="39">
      <c r="A39" s="197"/>
      <c r="B39" s="100" t="s">
        <v>398</v>
      </c>
      <c r="C39" s="100" t="s">
        <v>192</v>
      </c>
      <c r="D39" s="167" t="s">
        <v>399</v>
      </c>
      <c r="E39" s="167" t="s">
        <v>400</v>
      </c>
      <c r="F39" s="186" t="s">
        <v>146</v>
      </c>
    </row>
    <row r="40" spans="1:9">
      <c r="B40" s="3" t="s">
        <v>401</v>
      </c>
      <c r="C40" s="55" t="s">
        <v>327</v>
      </c>
      <c r="D40" s="176">
        <v>133169.73000000001</v>
      </c>
      <c r="E40" s="174">
        <v>139513.75</v>
      </c>
    </row>
    <row r="41" spans="1:9">
      <c r="B41" s="3" t="s">
        <v>402</v>
      </c>
      <c r="C41" s="56" t="s">
        <v>327</v>
      </c>
      <c r="D41" s="177">
        <v>144753.84</v>
      </c>
      <c r="E41" s="175">
        <v>161931.82</v>
      </c>
    </row>
    <row r="42" spans="1:9">
      <c r="B42" s="3" t="s">
        <v>403</v>
      </c>
      <c r="C42" s="56" t="s">
        <v>327</v>
      </c>
      <c r="D42" s="177">
        <v>69835.490000000005</v>
      </c>
      <c r="E42" s="175">
        <v>73475.88</v>
      </c>
    </row>
    <row r="43" spans="1:9">
      <c r="B43" s="3" t="s">
        <v>404</v>
      </c>
      <c r="C43" s="56" t="s">
        <v>327</v>
      </c>
      <c r="D43" s="177">
        <v>78345.45</v>
      </c>
      <c r="E43" s="175">
        <v>87369.88</v>
      </c>
    </row>
    <row r="44" spans="1:9">
      <c r="B44" s="3" t="s">
        <v>405</v>
      </c>
      <c r="C44" s="56" t="s">
        <v>327</v>
      </c>
      <c r="D44" s="177">
        <v>39189.089999999997</v>
      </c>
      <c r="E44" s="175">
        <v>35924.57</v>
      </c>
    </row>
  </sheetData>
  <mergeCells count="8">
    <mergeCell ref="B1:I1"/>
    <mergeCell ref="D38:E38"/>
    <mergeCell ref="B7:E10"/>
    <mergeCell ref="D25:F25"/>
    <mergeCell ref="G25:I25"/>
    <mergeCell ref="B16:F18"/>
    <mergeCell ref="B19:F22"/>
    <mergeCell ref="B31:I3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CFF17-2880-447C-BD55-F44349E65E4D}">
  <sheetPr>
    <tabColor rgb="FFFC9403"/>
  </sheetPr>
  <dimension ref="A1:G26"/>
  <sheetViews>
    <sheetView showGridLines="0" zoomScaleNormal="100" workbookViewId="0"/>
  </sheetViews>
  <sheetFormatPr defaultRowHeight="14.5"/>
  <cols>
    <col min="1" max="1" width="4.81640625" customWidth="1"/>
    <col min="2" max="2" width="60.81640625" customWidth="1"/>
    <col min="3" max="3" width="5.54296875" bestFit="1" customWidth="1"/>
    <col min="4" max="5" width="11" bestFit="1" customWidth="1"/>
    <col min="6" max="6" width="16.54296875" customWidth="1"/>
  </cols>
  <sheetData>
    <row r="1" spans="1:7" s="1" customFormat="1" ht="23">
      <c r="B1" s="281" t="s">
        <v>406</v>
      </c>
      <c r="C1" s="281"/>
      <c r="D1" s="281"/>
      <c r="E1" s="281"/>
    </row>
    <row r="3" spans="1:7">
      <c r="A3" s="197"/>
      <c r="B3" s="167" t="s">
        <v>407</v>
      </c>
      <c r="C3" s="168" t="s">
        <v>192</v>
      </c>
      <c r="D3" s="100">
        <v>2025</v>
      </c>
      <c r="E3" s="100">
        <v>2024</v>
      </c>
      <c r="F3" s="77" t="s">
        <v>28</v>
      </c>
      <c r="G3" s="169"/>
    </row>
    <row r="4" spans="1:7">
      <c r="B4" s="170" t="s">
        <v>408</v>
      </c>
      <c r="C4" s="171" t="s">
        <v>184</v>
      </c>
      <c r="D4" s="172">
        <v>0</v>
      </c>
      <c r="E4" s="172">
        <v>1</v>
      </c>
      <c r="F4" s="169"/>
      <c r="G4" s="169"/>
    </row>
    <row r="5" spans="1:7">
      <c r="B5" s="170" t="s">
        <v>409</v>
      </c>
      <c r="C5" s="171" t="s">
        <v>184</v>
      </c>
      <c r="D5" s="172">
        <v>0</v>
      </c>
      <c r="E5" s="172">
        <v>0</v>
      </c>
      <c r="F5" s="169"/>
      <c r="G5" s="169"/>
    </row>
    <row r="6" spans="1:7">
      <c r="B6" s="170" t="s">
        <v>410</v>
      </c>
      <c r="C6" s="171" t="s">
        <v>184</v>
      </c>
      <c r="D6" s="172">
        <v>0</v>
      </c>
      <c r="E6" s="172">
        <v>3</v>
      </c>
      <c r="F6" s="169"/>
      <c r="G6" s="169"/>
    </row>
    <row r="7" spans="1:7">
      <c r="B7" s="169"/>
      <c r="C7" s="169"/>
      <c r="D7" s="169"/>
      <c r="E7" s="169"/>
      <c r="F7" s="169"/>
      <c r="G7" s="169"/>
    </row>
    <row r="8" spans="1:7">
      <c r="B8" s="167" t="s">
        <v>411</v>
      </c>
      <c r="C8" s="168" t="s">
        <v>192</v>
      </c>
      <c r="D8" s="100">
        <v>2025</v>
      </c>
      <c r="E8" s="100">
        <v>2024</v>
      </c>
      <c r="F8" s="77" t="s">
        <v>28</v>
      </c>
      <c r="G8" s="169"/>
    </row>
    <row r="9" spans="1:7">
      <c r="B9" s="57" t="s">
        <v>412</v>
      </c>
      <c r="C9" s="125" t="s">
        <v>184</v>
      </c>
      <c r="D9" s="86">
        <v>355</v>
      </c>
      <c r="E9" s="86">
        <v>381</v>
      </c>
    </row>
    <row r="10" spans="1:7">
      <c r="B10" s="57" t="s">
        <v>413</v>
      </c>
      <c r="C10" s="125" t="s">
        <v>368</v>
      </c>
      <c r="D10" s="86">
        <v>24398287</v>
      </c>
      <c r="E10" s="86">
        <v>23850807</v>
      </c>
    </row>
    <row r="11" spans="1:7">
      <c r="B11" s="57" t="s">
        <v>414</v>
      </c>
      <c r="C11" s="125" t="s">
        <v>43</v>
      </c>
      <c r="D11" s="94">
        <v>14.55</v>
      </c>
      <c r="E11" s="94">
        <v>15.97</v>
      </c>
    </row>
    <row r="12" spans="1:7">
      <c r="B12" s="57" t="s">
        <v>415</v>
      </c>
      <c r="C12" s="125" t="s">
        <v>184</v>
      </c>
      <c r="D12" s="86">
        <v>11308</v>
      </c>
      <c r="E12" s="86">
        <v>12759</v>
      </c>
    </row>
    <row r="14" spans="1:7">
      <c r="B14" s="167" t="s">
        <v>416</v>
      </c>
      <c r="C14" s="168" t="s">
        <v>192</v>
      </c>
      <c r="D14" s="100">
        <v>2025</v>
      </c>
      <c r="E14" s="100">
        <v>2024</v>
      </c>
      <c r="F14" s="77" t="s">
        <v>28</v>
      </c>
    </row>
    <row r="15" spans="1:7">
      <c r="B15" s="57" t="s">
        <v>417</v>
      </c>
      <c r="C15" s="125" t="s">
        <v>184</v>
      </c>
      <c r="D15" s="86">
        <v>23</v>
      </c>
      <c r="E15" s="86">
        <v>19</v>
      </c>
    </row>
    <row r="16" spans="1:7" ht="26.5">
      <c r="B16" s="79" t="s">
        <v>418</v>
      </c>
      <c r="C16" s="125" t="s">
        <v>184</v>
      </c>
      <c r="D16" s="86">
        <v>10</v>
      </c>
      <c r="E16" s="86">
        <v>3</v>
      </c>
    </row>
    <row r="18" spans="1:6">
      <c r="A18" s="197"/>
      <c r="B18" s="167" t="s">
        <v>419</v>
      </c>
      <c r="C18" s="168" t="s">
        <v>192</v>
      </c>
      <c r="D18" s="100">
        <v>2025</v>
      </c>
      <c r="E18" s="100">
        <v>2024</v>
      </c>
      <c r="F18" s="77" t="s">
        <v>146</v>
      </c>
    </row>
    <row r="19" spans="1:6">
      <c r="B19" s="57" t="s">
        <v>420</v>
      </c>
      <c r="C19" s="125" t="s">
        <v>184</v>
      </c>
      <c r="D19" s="86">
        <v>49</v>
      </c>
      <c r="E19" s="86">
        <v>32</v>
      </c>
    </row>
    <row r="20" spans="1:6">
      <c r="B20" s="57" t="s">
        <v>421</v>
      </c>
      <c r="C20" s="164" t="s">
        <v>43</v>
      </c>
      <c r="D20" s="164">
        <f>343/23037341*200000</f>
        <v>2.9777742144807422</v>
      </c>
      <c r="E20" s="164">
        <v>3.1948604506338087</v>
      </c>
    </row>
    <row r="21" spans="1:6">
      <c r="B21" s="1" t="s">
        <v>422</v>
      </c>
    </row>
    <row r="26" spans="1:6">
      <c r="A26" s="198"/>
    </row>
  </sheetData>
  <mergeCells count="1">
    <mergeCell ref="B1:E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7D81C-9694-436A-8D7A-BB40E742F272}">
  <sheetPr>
    <tabColor rgb="FF002D4F"/>
  </sheetPr>
  <dimension ref="A1:J26"/>
  <sheetViews>
    <sheetView showGridLines="0" zoomScaleNormal="100" workbookViewId="0"/>
  </sheetViews>
  <sheetFormatPr defaultColWidth="8.81640625" defaultRowHeight="13"/>
  <cols>
    <col min="1" max="1" width="4.81640625" style="1" customWidth="1"/>
    <col min="2" max="2" width="41.26953125" style="1" customWidth="1"/>
    <col min="3" max="3" width="20.54296875" style="1" customWidth="1"/>
    <col min="4" max="4" width="6.7265625" style="1" customWidth="1"/>
    <col min="5" max="5" width="14" style="1" customWidth="1"/>
    <col min="6" max="6" width="11.81640625" style="1" bestFit="1" customWidth="1"/>
    <col min="7" max="7" width="17.7265625" style="1" customWidth="1"/>
    <col min="8" max="8" width="10.26953125" style="1" customWidth="1"/>
    <col min="9" max="9" width="11" style="1" bestFit="1" customWidth="1"/>
    <col min="10" max="11" width="11" style="1" customWidth="1"/>
    <col min="12" max="12" width="28.26953125" style="1" customWidth="1"/>
    <col min="13" max="14" width="8.81640625" style="1"/>
    <col min="15" max="15" width="14.1796875" style="1" bestFit="1" customWidth="1"/>
    <col min="16" max="16" width="10.453125" style="1" bestFit="1" customWidth="1"/>
    <col min="17" max="16384" width="8.81640625" style="1"/>
  </cols>
  <sheetData>
    <row r="1" spans="1:10" ht="23">
      <c r="B1" s="291" t="s">
        <v>428</v>
      </c>
      <c r="C1" s="291"/>
      <c r="D1" s="291"/>
      <c r="E1" s="291"/>
      <c r="F1" s="291"/>
      <c r="G1" s="291"/>
      <c r="H1" s="291"/>
      <c r="I1" s="291"/>
      <c r="J1" s="291"/>
    </row>
    <row r="2" spans="1:10">
      <c r="B2" s="4"/>
    </row>
    <row r="3" spans="1:10">
      <c r="B3" s="163" t="s">
        <v>429</v>
      </c>
    </row>
    <row r="4" spans="1:10">
      <c r="B4" s="4"/>
    </row>
    <row r="5" spans="1:10">
      <c r="A5" s="197"/>
      <c r="B5" s="289" t="s">
        <v>430</v>
      </c>
      <c r="C5" s="290"/>
      <c r="D5" s="150" t="s">
        <v>192</v>
      </c>
      <c r="E5" s="150">
        <v>2025</v>
      </c>
      <c r="F5" s="150">
        <v>2024</v>
      </c>
      <c r="G5" s="165" t="s">
        <v>146</v>
      </c>
    </row>
    <row r="6" spans="1:10" ht="15.75" customHeight="1">
      <c r="B6" s="288" t="s">
        <v>431</v>
      </c>
      <c r="C6" s="288"/>
      <c r="D6" s="7" t="s">
        <v>186</v>
      </c>
      <c r="E6" s="7">
        <v>3303</v>
      </c>
      <c r="F6" s="7">
        <v>3398</v>
      </c>
    </row>
    <row r="7" spans="1:10" ht="15.75" customHeight="1">
      <c r="B7" s="288" t="s">
        <v>432</v>
      </c>
      <c r="C7" s="288"/>
      <c r="D7" s="7" t="s">
        <v>186</v>
      </c>
      <c r="E7" s="7">
        <v>1445</v>
      </c>
      <c r="F7" s="7">
        <v>1125</v>
      </c>
    </row>
    <row r="8" spans="1:10" ht="15.75" customHeight="1">
      <c r="B8" s="288" t="s">
        <v>433</v>
      </c>
      <c r="C8" s="288"/>
      <c r="D8" s="7" t="s">
        <v>186</v>
      </c>
      <c r="E8" s="7">
        <v>40</v>
      </c>
      <c r="F8" s="7">
        <v>79</v>
      </c>
    </row>
    <row r="9" spans="1:10" ht="15.75" customHeight="1">
      <c r="B9" s="288" t="s">
        <v>434</v>
      </c>
      <c r="C9" s="288"/>
      <c r="D9" s="7" t="s">
        <v>186</v>
      </c>
      <c r="E9" s="7">
        <v>1445</v>
      </c>
      <c r="F9" s="7">
        <v>1125</v>
      </c>
    </row>
    <row r="10" spans="1:10" ht="15.75" customHeight="1">
      <c r="B10" s="288" t="s">
        <v>435</v>
      </c>
      <c r="C10" s="288"/>
      <c r="D10" s="145" t="s">
        <v>43</v>
      </c>
      <c r="E10" s="145">
        <v>1</v>
      </c>
      <c r="F10" s="145">
        <v>1</v>
      </c>
    </row>
    <row r="11" spans="1:10" ht="15.75" customHeight="1">
      <c r="B11" s="288" t="s">
        <v>436</v>
      </c>
      <c r="C11" s="288"/>
      <c r="D11" s="7" t="s">
        <v>186</v>
      </c>
      <c r="E11" s="7">
        <v>51</v>
      </c>
      <c r="F11" s="7">
        <v>79</v>
      </c>
    </row>
    <row r="12" spans="1:10" ht="15.75" customHeight="1">
      <c r="B12" s="288" t="s">
        <v>437</v>
      </c>
      <c r="C12" s="288"/>
      <c r="D12" s="7" t="s">
        <v>186</v>
      </c>
      <c r="E12" s="7">
        <v>51</v>
      </c>
      <c r="F12" s="7">
        <v>79</v>
      </c>
    </row>
    <row r="13" spans="1:10" ht="15.75" customHeight="1">
      <c r="B13" s="288" t="s">
        <v>438</v>
      </c>
      <c r="C13" s="288"/>
      <c r="D13" s="145" t="s">
        <v>43</v>
      </c>
      <c r="E13" s="145">
        <v>1</v>
      </c>
      <c r="F13" s="11">
        <v>1</v>
      </c>
    </row>
    <row r="14" spans="1:10" ht="15.75" customHeight="1">
      <c r="B14" s="288" t="s">
        <v>439</v>
      </c>
      <c r="C14" s="288"/>
      <c r="D14" s="7" t="s">
        <v>186</v>
      </c>
      <c r="E14" s="7">
        <v>0</v>
      </c>
      <c r="F14" s="7">
        <v>0</v>
      </c>
    </row>
    <row r="15" spans="1:10" ht="15.75" customHeight="1">
      <c r="B15" s="288" t="s">
        <v>440</v>
      </c>
      <c r="C15" s="288"/>
      <c r="D15" s="145" t="s">
        <v>43</v>
      </c>
      <c r="E15" s="145">
        <v>0</v>
      </c>
      <c r="F15" s="145">
        <v>0</v>
      </c>
    </row>
    <row r="16" spans="1:10">
      <c r="B16" s="288" t="s">
        <v>441</v>
      </c>
      <c r="C16" s="288"/>
      <c r="D16" s="145" t="s">
        <v>43</v>
      </c>
      <c r="E16" s="145">
        <v>0</v>
      </c>
      <c r="F16" s="145">
        <v>0</v>
      </c>
    </row>
    <row r="26" spans="1:1">
      <c r="A26" s="182"/>
    </row>
  </sheetData>
  <mergeCells count="13">
    <mergeCell ref="B1:J1"/>
    <mergeCell ref="B12:C12"/>
    <mergeCell ref="B10:C10"/>
    <mergeCell ref="B11:C11"/>
    <mergeCell ref="B13:C13"/>
    <mergeCell ref="B14:C14"/>
    <mergeCell ref="B15:C15"/>
    <mergeCell ref="B16:C16"/>
    <mergeCell ref="B5:C5"/>
    <mergeCell ref="B6:C6"/>
    <mergeCell ref="B7:C7"/>
    <mergeCell ref="B8:C8"/>
    <mergeCell ref="B9:C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57346-B2A0-4696-A500-BA5E4120F157}">
  <sheetPr>
    <tabColor rgb="FF002D4F"/>
  </sheetPr>
  <dimension ref="A1:H15"/>
  <sheetViews>
    <sheetView showGridLines="0" zoomScaleNormal="100" workbookViewId="0"/>
  </sheetViews>
  <sheetFormatPr defaultColWidth="8.81640625" defaultRowHeight="13"/>
  <cols>
    <col min="1" max="1" width="4.81640625" style="1" customWidth="1"/>
    <col min="2" max="2" width="41.26953125" style="1" customWidth="1"/>
    <col min="3" max="3" width="7.81640625" style="1" customWidth="1"/>
    <col min="4" max="4" width="14" style="1" customWidth="1"/>
    <col min="5" max="5" width="17.7265625" style="1" customWidth="1"/>
    <col min="6" max="6" width="13" style="1" customWidth="1"/>
    <col min="7" max="7" width="11" style="1" bestFit="1" customWidth="1"/>
    <col min="8" max="9" width="11" style="1" customWidth="1"/>
    <col min="10" max="10" width="28.26953125" style="1" customWidth="1"/>
    <col min="11" max="12" width="8.81640625" style="1"/>
    <col min="13" max="13" width="14.1796875" style="1" bestFit="1" customWidth="1"/>
    <col min="14" max="14" width="10.453125" style="1" bestFit="1" customWidth="1"/>
    <col min="15" max="16384" width="8.81640625" style="1"/>
  </cols>
  <sheetData>
    <row r="1" spans="1:8" ht="23">
      <c r="B1" s="291" t="s">
        <v>442</v>
      </c>
      <c r="C1" s="291"/>
      <c r="D1" s="291"/>
      <c r="E1" s="291"/>
      <c r="F1" s="291"/>
      <c r="G1" s="291"/>
      <c r="H1" s="291"/>
    </row>
    <row r="2" spans="1:8">
      <c r="B2" s="4"/>
    </row>
    <row r="3" spans="1:8" ht="26">
      <c r="A3" s="197"/>
      <c r="B3" s="193" t="s">
        <v>443</v>
      </c>
      <c r="C3" s="150" t="s">
        <v>192</v>
      </c>
      <c r="D3" s="150">
        <v>2025</v>
      </c>
      <c r="E3" s="150">
        <v>2024</v>
      </c>
      <c r="F3" s="165" t="s">
        <v>28</v>
      </c>
    </row>
    <row r="4" spans="1:8">
      <c r="B4" s="162" t="s">
        <v>444</v>
      </c>
      <c r="C4" s="33" t="s">
        <v>327</v>
      </c>
      <c r="D4" s="33">
        <v>0</v>
      </c>
      <c r="E4" s="33">
        <v>0</v>
      </c>
    </row>
    <row r="5" spans="1:8">
      <c r="B5" s="162" t="s">
        <v>445</v>
      </c>
      <c r="C5" s="33" t="s">
        <v>327</v>
      </c>
      <c r="D5" s="33">
        <v>2516000</v>
      </c>
      <c r="E5" s="33">
        <v>2346000</v>
      </c>
    </row>
    <row r="6" spans="1:8" ht="39">
      <c r="B6" s="162" t="s">
        <v>446</v>
      </c>
      <c r="C6" s="33" t="s">
        <v>327</v>
      </c>
      <c r="D6" s="33">
        <v>372600</v>
      </c>
      <c r="E6" s="33">
        <v>326000</v>
      </c>
    </row>
    <row r="7" spans="1:8">
      <c r="B7" s="140" t="s">
        <v>108</v>
      </c>
      <c r="C7" s="33" t="s">
        <v>327</v>
      </c>
      <c r="D7" s="192">
        <f>+SUM(D4:D6)</f>
        <v>2888600</v>
      </c>
      <c r="E7" s="192">
        <f>+SUM(E4:E6)</f>
        <v>2672000</v>
      </c>
    </row>
    <row r="10" spans="1:8">
      <c r="A10" s="197"/>
      <c r="B10" s="153" t="s">
        <v>447</v>
      </c>
      <c r="C10" s="150" t="s">
        <v>192</v>
      </c>
      <c r="D10" s="150">
        <v>2025</v>
      </c>
      <c r="E10" s="150">
        <v>2024</v>
      </c>
      <c r="F10" s="165" t="s">
        <v>146</v>
      </c>
    </row>
    <row r="11" spans="1:8">
      <c r="B11" s="5" t="s">
        <v>448</v>
      </c>
      <c r="C11" s="33" t="s">
        <v>327</v>
      </c>
      <c r="D11" s="70">
        <v>4207016</v>
      </c>
      <c r="E11" s="70">
        <v>3941908</v>
      </c>
    </row>
    <row r="12" spans="1:8">
      <c r="B12" s="5" t="s">
        <v>449</v>
      </c>
      <c r="C12" s="33" t="s">
        <v>327</v>
      </c>
      <c r="D12" s="71">
        <v>626408</v>
      </c>
      <c r="E12" s="71">
        <v>679409</v>
      </c>
    </row>
    <row r="13" spans="1:8">
      <c r="B13" s="5" t="s">
        <v>450</v>
      </c>
      <c r="C13" s="33" t="s">
        <v>327</v>
      </c>
      <c r="D13" s="71">
        <v>637000</v>
      </c>
      <c r="E13" s="71">
        <v>684072</v>
      </c>
    </row>
    <row r="14" spans="1:8">
      <c r="B14" s="5" t="s">
        <v>451</v>
      </c>
      <c r="C14" s="33" t="s">
        <v>327</v>
      </c>
      <c r="D14" s="71">
        <v>643000</v>
      </c>
      <c r="E14" s="71">
        <v>596707</v>
      </c>
    </row>
    <row r="15" spans="1:8">
      <c r="A15" s="182"/>
      <c r="B15" s="5" t="s">
        <v>452</v>
      </c>
      <c r="C15" s="33" t="s">
        <v>327</v>
      </c>
      <c r="D15" s="71">
        <v>166000</v>
      </c>
      <c r="E15" s="71">
        <v>149591</v>
      </c>
    </row>
  </sheetData>
  <mergeCells count="1">
    <mergeCell ref="B1:H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38530-14AC-4431-8329-4EAD1D39348F}">
  <sheetPr>
    <tabColor rgb="FF002D4F"/>
  </sheetPr>
  <dimension ref="A1:H26"/>
  <sheetViews>
    <sheetView showGridLines="0" zoomScaleNormal="100" workbookViewId="0"/>
  </sheetViews>
  <sheetFormatPr defaultColWidth="8.81640625" defaultRowHeight="12.75" customHeight="1"/>
  <cols>
    <col min="1" max="1" width="4.81640625" style="1" customWidth="1"/>
    <col min="2" max="2" width="42.453125" style="1" customWidth="1"/>
    <col min="3" max="3" width="8.54296875" style="1" customWidth="1"/>
    <col min="4" max="4" width="15" style="1" customWidth="1"/>
    <col min="5" max="5" width="12.26953125" style="1" customWidth="1"/>
    <col min="6" max="6" width="16.453125" style="1" customWidth="1"/>
    <col min="7" max="7" width="42" style="1" customWidth="1"/>
    <col min="8" max="8" width="10.26953125" style="1" customWidth="1"/>
    <col min="9" max="9" width="11" style="1" bestFit="1" customWidth="1"/>
    <col min="10" max="10" width="8" style="1" bestFit="1" customWidth="1"/>
    <col min="11" max="11" width="8" style="1" customWidth="1"/>
    <col min="12" max="12" width="8.81640625" style="1"/>
    <col min="13" max="13" width="8.54296875" style="1" bestFit="1" customWidth="1"/>
    <col min="14" max="14" width="10.453125" style="1" bestFit="1" customWidth="1"/>
    <col min="15" max="16384" width="8.81640625" style="1"/>
  </cols>
  <sheetData>
    <row r="1" spans="1:8" ht="23">
      <c r="B1" s="291" t="s">
        <v>423</v>
      </c>
      <c r="C1" s="291"/>
      <c r="D1" s="291"/>
      <c r="E1" s="291"/>
      <c r="F1" s="291"/>
      <c r="G1" s="291"/>
      <c r="H1" s="291"/>
    </row>
    <row r="2" spans="1:8" ht="13">
      <c r="B2" s="4"/>
    </row>
    <row r="3" spans="1:8" ht="13">
      <c r="A3" s="195"/>
      <c r="B3" s="153" t="s">
        <v>14</v>
      </c>
      <c r="C3" s="150" t="s">
        <v>192</v>
      </c>
      <c r="D3" s="150">
        <v>2025</v>
      </c>
      <c r="E3" s="150">
        <v>2024</v>
      </c>
      <c r="F3" s="248" t="s">
        <v>146</v>
      </c>
    </row>
    <row r="4" spans="1:8" ht="13" customHeight="1">
      <c r="B4" s="5" t="s">
        <v>424</v>
      </c>
      <c r="C4" s="25" t="s">
        <v>240</v>
      </c>
      <c r="D4" s="7">
        <v>0</v>
      </c>
      <c r="E4" s="7">
        <v>0</v>
      </c>
    </row>
    <row r="5" spans="1:8" ht="13">
      <c r="B5" s="5" t="s">
        <v>425</v>
      </c>
      <c r="C5" s="25" t="s">
        <v>426</v>
      </c>
      <c r="D5" s="24" t="s">
        <v>86</v>
      </c>
      <c r="E5" s="24" t="s">
        <v>86</v>
      </c>
    </row>
    <row r="6" spans="1:8" ht="12.75" customHeight="1">
      <c r="B6" s="1" t="s">
        <v>427</v>
      </c>
    </row>
    <row r="10" spans="1:8" ht="13"/>
    <row r="11" spans="1:8" ht="13"/>
    <row r="12" spans="1:8" ht="13"/>
    <row r="13" spans="1:8" ht="13"/>
    <row r="26" spans="1:1" ht="12.75" customHeight="1">
      <c r="A26" s="182"/>
    </row>
  </sheetData>
  <mergeCells count="1">
    <mergeCell ref="B1:H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91868-8539-42C8-BA22-0ECF1880DAA3}">
  <sheetPr>
    <tabColor rgb="FF002D4F"/>
  </sheetPr>
  <dimension ref="A1:O72"/>
  <sheetViews>
    <sheetView showGridLines="0" zoomScaleNormal="100" workbookViewId="0"/>
  </sheetViews>
  <sheetFormatPr defaultColWidth="8.81640625" defaultRowHeight="12.75" customHeight="1"/>
  <cols>
    <col min="1" max="1" width="4.81640625" style="1" customWidth="1"/>
    <col min="2" max="2" width="41.26953125" style="1" customWidth="1"/>
    <col min="3" max="3" width="7.7265625" style="1" customWidth="1"/>
    <col min="4" max="4" width="9.1796875" style="1" bestFit="1" customWidth="1"/>
    <col min="5" max="5" width="18.54296875" style="1" customWidth="1"/>
    <col min="6" max="6" width="11.81640625" style="1" bestFit="1" customWidth="1"/>
    <col min="7" max="7" width="10.26953125" style="1" bestFit="1" customWidth="1"/>
    <col min="8" max="8" width="10.26953125" style="1" customWidth="1"/>
    <col min="9" max="9" width="11" style="1" bestFit="1" customWidth="1"/>
    <col min="10" max="10" width="8" style="1" bestFit="1" customWidth="1"/>
    <col min="11" max="11" width="8" style="1" customWidth="1"/>
    <col min="12" max="12" width="11.54296875" style="1" customWidth="1"/>
    <col min="13" max="13" width="11.7265625" style="1" customWidth="1"/>
    <col min="14" max="14" width="11.81640625" style="1" customWidth="1"/>
    <col min="15" max="15" width="18.453125" style="1" customWidth="1"/>
    <col min="16" max="16" width="22.7265625" style="1" customWidth="1"/>
    <col min="17" max="16384" width="8.81640625" style="1"/>
  </cols>
  <sheetData>
    <row r="1" spans="1:15" ht="24" customHeight="1">
      <c r="B1" s="291" t="s">
        <v>453</v>
      </c>
      <c r="C1" s="291"/>
      <c r="D1" s="291"/>
      <c r="E1" s="291"/>
      <c r="F1" s="291"/>
      <c r="G1" s="291"/>
      <c r="H1" s="291"/>
      <c r="I1" s="291"/>
      <c r="J1" s="291"/>
    </row>
    <row r="2" spans="1:15" ht="13">
      <c r="B2" s="4"/>
    </row>
    <row r="3" spans="1:15" ht="13">
      <c r="B3" s="147" t="s">
        <v>454</v>
      </c>
    </row>
    <row r="4" spans="1:15" ht="13">
      <c r="B4" s="147"/>
      <c r="C4" s="157" t="s">
        <v>455</v>
      </c>
      <c r="D4" s="158">
        <f>+SUMIF(D8:D59,"a",C8:C59)/$C$7</f>
        <v>0.91837689685139379</v>
      </c>
      <c r="E4" s="158">
        <f>+SUMIF(E8:E59,"a",C8:C59)/$C$7</f>
        <v>0.89083494886021797</v>
      </c>
      <c r="F4" s="158">
        <f>+SUMIF(F8:F59,"a",C8:C59)/$C$7</f>
        <v>0.9656394143993583</v>
      </c>
      <c r="G4" s="158">
        <f>+SUMIF(G8:G59,"a",C8:C59)/$C$7</f>
        <v>0.15515743030951268</v>
      </c>
      <c r="H4" s="158">
        <f>+SUMIF(H8:H59,"a",C8:C59)/$C$7</f>
        <v>0.49247944381308911</v>
      </c>
      <c r="I4" s="158">
        <f>+SUMIF(I8:I59,"a",C8:C59)/$C$7</f>
        <v>0.91316264456180229</v>
      </c>
      <c r="J4" s="158">
        <f>+SUMIF(J8:J59,"a",C8:C59)/$C$7</f>
        <v>0.64128618223143263</v>
      </c>
      <c r="K4" s="158">
        <f>+SUMIF(K8:K59,"a",C8:C59)/$C$7</f>
        <v>0.18176348686409519</v>
      </c>
      <c r="L4" s="158">
        <f>+SUMIF(L8:L59,"a",C8:C59)/$C$7</f>
        <v>0.26204960224613943</v>
      </c>
      <c r="M4" s="158">
        <f>+SUMIF(M8:M59,"a",C8:C59)/$C$7</f>
        <v>0.14065111304231567</v>
      </c>
      <c r="N4" s="158">
        <f>+SUMIF(N8:N59,"a",C8:C59)/$C$7</f>
        <v>0.10147737148205094</v>
      </c>
    </row>
    <row r="5" spans="1:15" ht="13">
      <c r="B5" s="147"/>
      <c r="C5" s="157" t="s">
        <v>456</v>
      </c>
      <c r="D5" s="158">
        <f t="shared" ref="D5:K5" si="0">+(COUNTIF(D8:D59,"a"))/(+COUNTA(D8:D59))</f>
        <v>0.55769230769230771</v>
      </c>
      <c r="E5" s="158">
        <f t="shared" si="0"/>
        <v>0.59615384615384615</v>
      </c>
      <c r="F5" s="158">
        <f t="shared" si="0"/>
        <v>0.67307692307692313</v>
      </c>
      <c r="G5" s="158">
        <f t="shared" si="0"/>
        <v>0.11538461538461539</v>
      </c>
      <c r="H5" s="158">
        <f t="shared" si="0"/>
        <v>9.6153846153846159E-2</v>
      </c>
      <c r="I5" s="158">
        <f t="shared" si="0"/>
        <v>0.48076923076923078</v>
      </c>
      <c r="J5" s="158">
        <f t="shared" si="0"/>
        <v>0.21153846153846154</v>
      </c>
      <c r="K5" s="158">
        <f t="shared" si="0"/>
        <v>0.15384615384615385</v>
      </c>
      <c r="L5" s="158">
        <f>+(COUNTIF(L8:L59,"a"))/(+COUNTA(L8:L59))</f>
        <v>5.7692307692307696E-2</v>
      </c>
      <c r="M5" s="158">
        <f t="shared" ref="M5" si="1">+(COUNTIF(M8:M59,"a"))/(+COUNTA(M8:M59))</f>
        <v>1.9230769230769232E-2</v>
      </c>
      <c r="N5" s="158">
        <f>+(COUNTIF(N8:N59,"a"))/(+COUNTA(N8:N59))</f>
        <v>1.9230769230769232E-2</v>
      </c>
    </row>
    <row r="6" spans="1:15" ht="13">
      <c r="A6" s="199"/>
      <c r="B6" s="153" t="s">
        <v>457</v>
      </c>
      <c r="C6" s="150" t="s">
        <v>285</v>
      </c>
      <c r="D6" s="258" t="s">
        <v>458</v>
      </c>
      <c r="E6" s="258" t="s">
        <v>459</v>
      </c>
      <c r="F6" s="258" t="s">
        <v>460</v>
      </c>
      <c r="G6" s="258" t="s">
        <v>461</v>
      </c>
      <c r="H6" s="258" t="s">
        <v>462</v>
      </c>
      <c r="I6" s="258" t="s">
        <v>463</v>
      </c>
      <c r="J6" s="258" t="s">
        <v>464</v>
      </c>
      <c r="K6" s="258" t="s">
        <v>465</v>
      </c>
      <c r="L6" s="258" t="s">
        <v>466</v>
      </c>
      <c r="M6" s="258" t="s">
        <v>467</v>
      </c>
      <c r="N6" s="258" t="s">
        <v>468</v>
      </c>
      <c r="O6" s="165" t="s">
        <v>146</v>
      </c>
    </row>
    <row r="7" spans="1:15" ht="13">
      <c r="B7" s="6"/>
      <c r="C7" s="6">
        <f>+SUM(C8:C59)</f>
        <v>14959</v>
      </c>
      <c r="D7" s="6"/>
      <c r="E7" s="6"/>
      <c r="F7" s="6"/>
      <c r="G7" s="6"/>
      <c r="H7" s="6"/>
      <c r="I7" s="6"/>
      <c r="J7" s="6"/>
      <c r="K7" s="6"/>
      <c r="L7" s="6"/>
      <c r="M7" s="6"/>
      <c r="N7" s="6"/>
    </row>
    <row r="8" spans="1:15" ht="13">
      <c r="B8" s="57" t="s">
        <v>469</v>
      </c>
      <c r="C8" s="6">
        <v>2104</v>
      </c>
      <c r="D8" s="190" t="s">
        <v>470</v>
      </c>
      <c r="E8" s="190" t="s">
        <v>470</v>
      </c>
      <c r="F8" s="190" t="s">
        <v>470</v>
      </c>
      <c r="G8" s="190" t="s">
        <v>471</v>
      </c>
      <c r="H8" s="190" t="s">
        <v>470</v>
      </c>
      <c r="I8" s="190" t="s">
        <v>470</v>
      </c>
      <c r="J8" s="190" t="s">
        <v>470</v>
      </c>
      <c r="K8" s="190" t="s">
        <v>471</v>
      </c>
      <c r="L8" s="190" t="s">
        <v>470</v>
      </c>
      <c r="M8" s="190" t="s">
        <v>470</v>
      </c>
      <c r="N8" s="190" t="s">
        <v>471</v>
      </c>
    </row>
    <row r="9" spans="1:15" ht="13">
      <c r="B9" s="57" t="s">
        <v>472</v>
      </c>
      <c r="C9" s="6">
        <v>27</v>
      </c>
      <c r="D9" s="190" t="s">
        <v>471</v>
      </c>
      <c r="E9" s="190" t="s">
        <v>470</v>
      </c>
      <c r="F9" s="190" t="s">
        <v>470</v>
      </c>
      <c r="G9" s="190" t="s">
        <v>470</v>
      </c>
      <c r="H9" s="190" t="s">
        <v>471</v>
      </c>
      <c r="I9" s="190" t="s">
        <v>471</v>
      </c>
      <c r="J9" s="190" t="s">
        <v>470</v>
      </c>
      <c r="K9" s="190" t="s">
        <v>471</v>
      </c>
      <c r="L9" s="190" t="s">
        <v>471</v>
      </c>
      <c r="M9" s="190" t="s">
        <v>471</v>
      </c>
      <c r="N9" s="190" t="s">
        <v>471</v>
      </c>
    </row>
    <row r="10" spans="1:15" ht="13">
      <c r="B10" s="57" t="s">
        <v>473</v>
      </c>
      <c r="C10" s="6">
        <v>1543</v>
      </c>
      <c r="D10" s="190" t="s">
        <v>470</v>
      </c>
      <c r="E10" s="190" t="s">
        <v>470</v>
      </c>
      <c r="F10" s="190" t="s">
        <v>470</v>
      </c>
      <c r="G10" s="190" t="s">
        <v>470</v>
      </c>
      <c r="H10" s="190" t="s">
        <v>471</v>
      </c>
      <c r="I10" s="190" t="s">
        <v>470</v>
      </c>
      <c r="J10" s="190" t="s">
        <v>470</v>
      </c>
      <c r="K10" s="190" t="s">
        <v>470</v>
      </c>
      <c r="L10" s="190" t="s">
        <v>471</v>
      </c>
      <c r="M10" s="190" t="s">
        <v>471</v>
      </c>
      <c r="N10" s="190" t="s">
        <v>471</v>
      </c>
    </row>
    <row r="11" spans="1:15" ht="13">
      <c r="B11" s="57" t="s">
        <v>474</v>
      </c>
      <c r="C11" s="6">
        <v>412</v>
      </c>
      <c r="D11" s="190" t="s">
        <v>470</v>
      </c>
      <c r="E11" s="190" t="s">
        <v>470</v>
      </c>
      <c r="F11" s="190" t="s">
        <v>470</v>
      </c>
      <c r="G11" s="190" t="s">
        <v>470</v>
      </c>
      <c r="H11" s="190" t="s">
        <v>470</v>
      </c>
      <c r="I11" s="190" t="s">
        <v>470</v>
      </c>
      <c r="J11" s="190" t="s">
        <v>470</v>
      </c>
      <c r="K11" s="190" t="s">
        <v>470</v>
      </c>
      <c r="L11" s="190" t="s">
        <v>471</v>
      </c>
      <c r="M11" s="190" t="s">
        <v>471</v>
      </c>
      <c r="N11" s="190" t="s">
        <v>471</v>
      </c>
    </row>
    <row r="12" spans="1:15" ht="13">
      <c r="B12" s="57" t="s">
        <v>475</v>
      </c>
      <c r="C12" s="6">
        <v>298</v>
      </c>
      <c r="D12" s="190" t="s">
        <v>470</v>
      </c>
      <c r="E12" s="190" t="s">
        <v>470</v>
      </c>
      <c r="F12" s="190" t="s">
        <v>470</v>
      </c>
      <c r="G12" s="190" t="s">
        <v>471</v>
      </c>
      <c r="H12" s="190" t="s">
        <v>471</v>
      </c>
      <c r="I12" s="190" t="s">
        <v>470</v>
      </c>
      <c r="J12" s="190" t="s">
        <v>471</v>
      </c>
      <c r="K12" s="190" t="s">
        <v>471</v>
      </c>
      <c r="L12" s="190" t="s">
        <v>470</v>
      </c>
      <c r="M12" s="190" t="s">
        <v>471</v>
      </c>
      <c r="N12" s="190" t="s">
        <v>471</v>
      </c>
    </row>
    <row r="13" spans="1:15" ht="13">
      <c r="B13" s="57" t="s">
        <v>476</v>
      </c>
      <c r="C13" s="6">
        <v>32</v>
      </c>
      <c r="D13" s="190" t="s">
        <v>470</v>
      </c>
      <c r="E13" s="190" t="s">
        <v>470</v>
      </c>
      <c r="F13" s="190" t="s">
        <v>470</v>
      </c>
      <c r="G13" s="190" t="s">
        <v>471</v>
      </c>
      <c r="H13" s="190" t="s">
        <v>471</v>
      </c>
      <c r="I13" s="190" t="s">
        <v>470</v>
      </c>
      <c r="J13" s="190" t="s">
        <v>471</v>
      </c>
      <c r="K13" s="190" t="s">
        <v>471</v>
      </c>
      <c r="L13" s="190" t="s">
        <v>471</v>
      </c>
      <c r="M13" s="190" t="s">
        <v>471</v>
      </c>
      <c r="N13" s="190" t="s">
        <v>471</v>
      </c>
    </row>
    <row r="14" spans="1:15" ht="13">
      <c r="B14" s="57" t="s">
        <v>477</v>
      </c>
      <c r="C14" s="6">
        <v>809</v>
      </c>
      <c r="D14" s="190" t="s">
        <v>470</v>
      </c>
      <c r="E14" s="190" t="s">
        <v>471</v>
      </c>
      <c r="F14" s="190" t="s">
        <v>470</v>
      </c>
      <c r="G14" s="190" t="s">
        <v>471</v>
      </c>
      <c r="H14" s="190" t="s">
        <v>471</v>
      </c>
      <c r="I14" s="190" t="s">
        <v>470</v>
      </c>
      <c r="J14" s="190" t="s">
        <v>471</v>
      </c>
      <c r="K14" s="190" t="s">
        <v>471</v>
      </c>
      <c r="L14" s="190" t="s">
        <v>471</v>
      </c>
      <c r="M14" s="190" t="s">
        <v>471</v>
      </c>
      <c r="N14" s="190" t="s">
        <v>471</v>
      </c>
    </row>
    <row r="15" spans="1:15" ht="13">
      <c r="B15" s="57" t="s">
        <v>478</v>
      </c>
      <c r="C15" s="6">
        <v>231</v>
      </c>
      <c r="D15" s="190" t="s">
        <v>471</v>
      </c>
      <c r="E15" s="190" t="s">
        <v>470</v>
      </c>
      <c r="F15" s="190" t="s">
        <v>470</v>
      </c>
      <c r="G15" s="190" t="s">
        <v>471</v>
      </c>
      <c r="H15" s="190" t="s">
        <v>471</v>
      </c>
      <c r="I15" s="190" t="s">
        <v>471</v>
      </c>
      <c r="J15" s="190" t="s">
        <v>470</v>
      </c>
      <c r="K15" s="190" t="s">
        <v>470</v>
      </c>
      <c r="L15" s="190" t="s">
        <v>471</v>
      </c>
      <c r="M15" s="190" t="s">
        <v>471</v>
      </c>
      <c r="N15" s="190" t="s">
        <v>471</v>
      </c>
    </row>
    <row r="16" spans="1:15" ht="13">
      <c r="B16" s="57" t="s">
        <v>479</v>
      </c>
      <c r="C16" s="6">
        <v>33</v>
      </c>
      <c r="D16" s="190" t="s">
        <v>470</v>
      </c>
      <c r="E16" s="190" t="s">
        <v>470</v>
      </c>
      <c r="F16" s="190" t="s">
        <v>470</v>
      </c>
      <c r="G16" s="190" t="s">
        <v>471</v>
      </c>
      <c r="H16" s="190" t="s">
        <v>471</v>
      </c>
      <c r="I16" s="190" t="s">
        <v>471</v>
      </c>
      <c r="J16" s="190" t="s">
        <v>471</v>
      </c>
      <c r="K16" s="190" t="s">
        <v>471</v>
      </c>
      <c r="L16" s="190" t="s">
        <v>471</v>
      </c>
      <c r="M16" s="190" t="s">
        <v>471</v>
      </c>
      <c r="N16" s="190" t="s">
        <v>471</v>
      </c>
    </row>
    <row r="17" spans="1:14" ht="13">
      <c r="B17" s="57" t="s">
        <v>480</v>
      </c>
      <c r="C17" s="6">
        <v>268</v>
      </c>
      <c r="D17" s="190" t="s">
        <v>471</v>
      </c>
      <c r="E17" s="190" t="s">
        <v>470</v>
      </c>
      <c r="F17" s="190" t="s">
        <v>470</v>
      </c>
      <c r="G17" s="190" t="s">
        <v>471</v>
      </c>
      <c r="H17" s="190" t="s">
        <v>471</v>
      </c>
      <c r="I17" s="190" t="s">
        <v>470</v>
      </c>
      <c r="J17" s="190" t="s">
        <v>470</v>
      </c>
      <c r="K17" s="190" t="s">
        <v>470</v>
      </c>
      <c r="L17" s="190" t="s">
        <v>471</v>
      </c>
      <c r="M17" s="190" t="s">
        <v>471</v>
      </c>
      <c r="N17" s="190" t="s">
        <v>471</v>
      </c>
    </row>
    <row r="18" spans="1:14" ht="13">
      <c r="B18" s="57" t="s">
        <v>481</v>
      </c>
      <c r="C18" s="6">
        <v>123</v>
      </c>
      <c r="D18" s="190" t="s">
        <v>470</v>
      </c>
      <c r="E18" s="190" t="s">
        <v>470</v>
      </c>
      <c r="F18" s="190" t="s">
        <v>470</v>
      </c>
      <c r="G18" s="190" t="s">
        <v>470</v>
      </c>
      <c r="H18" s="190" t="s">
        <v>471</v>
      </c>
      <c r="I18" s="190" t="s">
        <v>470</v>
      </c>
      <c r="J18" s="190" t="s">
        <v>471</v>
      </c>
      <c r="K18" s="190" t="s">
        <v>471</v>
      </c>
      <c r="L18" s="190" t="s">
        <v>471</v>
      </c>
      <c r="M18" s="190" t="s">
        <v>471</v>
      </c>
      <c r="N18" s="190" t="s">
        <v>471</v>
      </c>
    </row>
    <row r="19" spans="1:14" ht="13">
      <c r="B19" s="57" t="s">
        <v>482</v>
      </c>
      <c r="C19" s="6">
        <v>141</v>
      </c>
      <c r="D19" s="190" t="s">
        <v>470</v>
      </c>
      <c r="E19" s="190" t="s">
        <v>470</v>
      </c>
      <c r="F19" s="190" t="s">
        <v>470</v>
      </c>
      <c r="G19" s="190" t="s">
        <v>471</v>
      </c>
      <c r="H19" s="190" t="s">
        <v>471</v>
      </c>
      <c r="I19" s="190" t="s">
        <v>470</v>
      </c>
      <c r="J19" s="190" t="s">
        <v>471</v>
      </c>
      <c r="K19" s="190" t="s">
        <v>471</v>
      </c>
      <c r="L19" s="190" t="s">
        <v>471</v>
      </c>
      <c r="M19" s="190" t="s">
        <v>471</v>
      </c>
      <c r="N19" s="190" t="s">
        <v>471</v>
      </c>
    </row>
    <row r="20" spans="1:14" ht="13">
      <c r="B20" s="57" t="s">
        <v>483</v>
      </c>
      <c r="C20" s="6">
        <v>438</v>
      </c>
      <c r="D20" s="190" t="s">
        <v>470</v>
      </c>
      <c r="E20" s="190" t="s">
        <v>470</v>
      </c>
      <c r="F20" s="190" t="s">
        <v>470</v>
      </c>
      <c r="G20" s="190" t="s">
        <v>471</v>
      </c>
      <c r="H20" s="190" t="s">
        <v>471</v>
      </c>
      <c r="I20" s="190" t="s">
        <v>470</v>
      </c>
      <c r="J20" s="190" t="s">
        <v>471</v>
      </c>
      <c r="K20" s="190" t="s">
        <v>471</v>
      </c>
      <c r="L20" s="190" t="s">
        <v>471</v>
      </c>
      <c r="M20" s="190" t="s">
        <v>471</v>
      </c>
      <c r="N20" s="190" t="s">
        <v>471</v>
      </c>
    </row>
    <row r="21" spans="1:14" ht="13">
      <c r="B21" s="57" t="s">
        <v>484</v>
      </c>
      <c r="C21" s="6">
        <v>148</v>
      </c>
      <c r="D21" s="190" t="s">
        <v>470</v>
      </c>
      <c r="E21" s="190" t="s">
        <v>470</v>
      </c>
      <c r="F21" s="190" t="s">
        <v>470</v>
      </c>
      <c r="G21" s="190" t="s">
        <v>471</v>
      </c>
      <c r="H21" s="190" t="s">
        <v>471</v>
      </c>
      <c r="I21" s="190" t="s">
        <v>470</v>
      </c>
      <c r="J21" s="190" t="s">
        <v>471</v>
      </c>
      <c r="K21" s="190" t="s">
        <v>471</v>
      </c>
      <c r="L21" s="190" t="s">
        <v>471</v>
      </c>
      <c r="M21" s="190" t="s">
        <v>471</v>
      </c>
      <c r="N21" s="190" t="s">
        <v>471</v>
      </c>
    </row>
    <row r="22" spans="1:14" ht="13">
      <c r="B22" s="57" t="s">
        <v>485</v>
      </c>
      <c r="C22" s="6">
        <v>3165</v>
      </c>
      <c r="D22" s="190" t="s">
        <v>470</v>
      </c>
      <c r="E22" s="190" t="s">
        <v>470</v>
      </c>
      <c r="F22" s="190" t="s">
        <v>470</v>
      </c>
      <c r="G22" s="190" t="s">
        <v>471</v>
      </c>
      <c r="H22" s="190" t="s">
        <v>470</v>
      </c>
      <c r="I22" s="190" t="s">
        <v>470</v>
      </c>
      <c r="J22" s="190" t="s">
        <v>470</v>
      </c>
      <c r="K22" s="190" t="s">
        <v>471</v>
      </c>
      <c r="L22" s="190" t="s">
        <v>471</v>
      </c>
      <c r="M22" s="190" t="s">
        <v>471</v>
      </c>
      <c r="N22" s="190" t="s">
        <v>471</v>
      </c>
    </row>
    <row r="23" spans="1:14" ht="13">
      <c r="B23" s="57" t="s">
        <v>486</v>
      </c>
      <c r="C23" s="6">
        <v>1676</v>
      </c>
      <c r="D23" s="190" t="s">
        <v>470</v>
      </c>
      <c r="E23" s="190" t="s">
        <v>470</v>
      </c>
      <c r="F23" s="190" t="s">
        <v>470</v>
      </c>
      <c r="G23" s="190" t="s">
        <v>471</v>
      </c>
      <c r="H23" s="190" t="s">
        <v>470</v>
      </c>
      <c r="I23" s="190" t="s">
        <v>470</v>
      </c>
      <c r="J23" s="190" t="s">
        <v>470</v>
      </c>
      <c r="K23" s="190" t="s">
        <v>471</v>
      </c>
      <c r="L23" s="190" t="s">
        <v>471</v>
      </c>
      <c r="M23" s="190" t="s">
        <v>471</v>
      </c>
      <c r="N23" s="190" t="s">
        <v>471</v>
      </c>
    </row>
    <row r="24" spans="1:14" ht="13">
      <c r="B24" s="57" t="s">
        <v>487</v>
      </c>
      <c r="C24" s="6">
        <v>52</v>
      </c>
      <c r="D24" s="190" t="s">
        <v>470</v>
      </c>
      <c r="E24" s="190" t="s">
        <v>470</v>
      </c>
      <c r="F24" s="190" t="s">
        <v>470</v>
      </c>
      <c r="G24" s="190" t="s">
        <v>471</v>
      </c>
      <c r="H24" s="190" t="s">
        <v>471</v>
      </c>
      <c r="I24" s="190" t="s">
        <v>471</v>
      </c>
      <c r="J24" s="190" t="s">
        <v>471</v>
      </c>
      <c r="K24" s="190" t="s">
        <v>471</v>
      </c>
      <c r="L24" s="190" t="s">
        <v>471</v>
      </c>
      <c r="M24" s="190" t="s">
        <v>471</v>
      </c>
      <c r="N24" s="190" t="s">
        <v>471</v>
      </c>
    </row>
    <row r="25" spans="1:14" ht="13">
      <c r="B25" s="57" t="s">
        <v>488</v>
      </c>
      <c r="C25" s="6">
        <v>14</v>
      </c>
      <c r="D25" s="190" t="s">
        <v>470</v>
      </c>
      <c r="E25" s="190" t="s">
        <v>470</v>
      </c>
      <c r="F25" s="190" t="s">
        <v>470</v>
      </c>
      <c r="G25" s="190" t="s">
        <v>471</v>
      </c>
      <c r="H25" s="190" t="s">
        <v>471</v>
      </c>
      <c r="I25" s="190" t="s">
        <v>471</v>
      </c>
      <c r="J25" s="190" t="s">
        <v>471</v>
      </c>
      <c r="K25" s="190" t="s">
        <v>471</v>
      </c>
      <c r="L25" s="190" t="s">
        <v>471</v>
      </c>
      <c r="M25" s="190" t="s">
        <v>471</v>
      </c>
      <c r="N25" s="190" t="s">
        <v>471</v>
      </c>
    </row>
    <row r="26" spans="1:14" ht="13">
      <c r="A26" s="182"/>
      <c r="B26" s="57" t="s">
        <v>489</v>
      </c>
      <c r="C26" s="6">
        <v>0</v>
      </c>
      <c r="D26" s="190" t="s">
        <v>471</v>
      </c>
      <c r="E26" s="190" t="s">
        <v>470</v>
      </c>
      <c r="F26" s="190" t="s">
        <v>471</v>
      </c>
      <c r="G26" s="190" t="s">
        <v>471</v>
      </c>
      <c r="H26" s="190" t="s">
        <v>471</v>
      </c>
      <c r="I26" s="190" t="s">
        <v>471</v>
      </c>
      <c r="J26" s="190" t="s">
        <v>471</v>
      </c>
      <c r="K26" s="190" t="s">
        <v>471</v>
      </c>
      <c r="L26" s="190" t="s">
        <v>471</v>
      </c>
      <c r="M26" s="190" t="s">
        <v>471</v>
      </c>
      <c r="N26" s="190" t="s">
        <v>471</v>
      </c>
    </row>
    <row r="27" spans="1:14" ht="13">
      <c r="B27" s="57" t="s">
        <v>490</v>
      </c>
      <c r="C27" s="6">
        <v>42</v>
      </c>
      <c r="D27" s="190" t="s">
        <v>470</v>
      </c>
      <c r="E27" s="190" t="s">
        <v>470</v>
      </c>
      <c r="F27" s="190" t="s">
        <v>470</v>
      </c>
      <c r="G27" s="190" t="s">
        <v>471</v>
      </c>
      <c r="H27" s="190" t="s">
        <v>471</v>
      </c>
      <c r="I27" s="190" t="s">
        <v>471</v>
      </c>
      <c r="J27" s="190" t="s">
        <v>471</v>
      </c>
      <c r="K27" s="190" t="s">
        <v>471</v>
      </c>
      <c r="L27" s="190" t="s">
        <v>471</v>
      </c>
      <c r="M27" s="190" t="s">
        <v>471</v>
      </c>
      <c r="N27" s="190" t="s">
        <v>471</v>
      </c>
    </row>
    <row r="28" spans="1:14" ht="13">
      <c r="B28" s="57" t="s">
        <v>491</v>
      </c>
      <c r="C28" s="6">
        <v>0</v>
      </c>
      <c r="D28" s="190" t="s">
        <v>471</v>
      </c>
      <c r="E28" s="190" t="s">
        <v>471</v>
      </c>
      <c r="F28" s="190" t="s">
        <v>471</v>
      </c>
      <c r="G28" s="190" t="s">
        <v>471</v>
      </c>
      <c r="H28" s="190" t="s">
        <v>471</v>
      </c>
      <c r="I28" s="190" t="s">
        <v>471</v>
      </c>
      <c r="J28" s="190" t="s">
        <v>471</v>
      </c>
      <c r="K28" s="190" t="s">
        <v>471</v>
      </c>
      <c r="L28" s="190" t="s">
        <v>471</v>
      </c>
      <c r="M28" s="190" t="s">
        <v>471</v>
      </c>
      <c r="N28" s="190" t="s">
        <v>471</v>
      </c>
    </row>
    <row r="29" spans="1:14" ht="13">
      <c r="B29" s="57" t="s">
        <v>492</v>
      </c>
      <c r="C29" s="6">
        <v>17</v>
      </c>
      <c r="D29" s="190" t="s">
        <v>470</v>
      </c>
      <c r="E29" s="190" t="s">
        <v>470</v>
      </c>
      <c r="F29" s="190" t="s">
        <v>470</v>
      </c>
      <c r="G29" s="190" t="s">
        <v>471</v>
      </c>
      <c r="H29" s="190" t="s">
        <v>471</v>
      </c>
      <c r="I29" s="190" t="s">
        <v>471</v>
      </c>
      <c r="J29" s="190" t="s">
        <v>471</v>
      </c>
      <c r="K29" s="190" t="s">
        <v>471</v>
      </c>
      <c r="L29" s="190" t="s">
        <v>471</v>
      </c>
      <c r="M29" s="190" t="s">
        <v>471</v>
      </c>
      <c r="N29" s="190" t="s">
        <v>471</v>
      </c>
    </row>
    <row r="30" spans="1:14" ht="13">
      <c r="B30" s="57" t="s">
        <v>493</v>
      </c>
      <c r="C30" s="6">
        <v>10</v>
      </c>
      <c r="D30" s="190" t="s">
        <v>470</v>
      </c>
      <c r="E30" s="190" t="s">
        <v>470</v>
      </c>
      <c r="F30" s="190" t="s">
        <v>470</v>
      </c>
      <c r="G30" s="190" t="s">
        <v>471</v>
      </c>
      <c r="H30" s="190" t="s">
        <v>470</v>
      </c>
      <c r="I30" s="190" t="s">
        <v>471</v>
      </c>
      <c r="J30" s="190" t="s">
        <v>471</v>
      </c>
      <c r="K30" s="190" t="s">
        <v>471</v>
      </c>
      <c r="L30" s="190" t="s">
        <v>471</v>
      </c>
      <c r="M30" s="190" t="s">
        <v>471</v>
      </c>
      <c r="N30" s="190" t="s">
        <v>471</v>
      </c>
    </row>
    <row r="31" spans="1:14" ht="13">
      <c r="B31" s="57" t="s">
        <v>494</v>
      </c>
      <c r="C31" s="6">
        <v>2</v>
      </c>
      <c r="D31" s="190" t="s">
        <v>470</v>
      </c>
      <c r="E31" s="190" t="s">
        <v>470</v>
      </c>
      <c r="F31" s="190" t="s">
        <v>470</v>
      </c>
      <c r="G31" s="190" t="s">
        <v>471</v>
      </c>
      <c r="H31" s="190" t="s">
        <v>471</v>
      </c>
      <c r="I31" s="190" t="s">
        <v>471</v>
      </c>
      <c r="J31" s="190" t="s">
        <v>470</v>
      </c>
      <c r="K31" s="190" t="s">
        <v>471</v>
      </c>
      <c r="L31" s="190" t="s">
        <v>471</v>
      </c>
      <c r="M31" s="190" t="s">
        <v>471</v>
      </c>
      <c r="N31" s="190" t="s">
        <v>471</v>
      </c>
    </row>
    <row r="32" spans="1:14" ht="13">
      <c r="B32" s="57" t="s">
        <v>495</v>
      </c>
      <c r="C32" s="6">
        <v>0</v>
      </c>
      <c r="D32" s="190" t="s">
        <v>471</v>
      </c>
      <c r="E32" s="190" t="s">
        <v>471</v>
      </c>
      <c r="F32" s="190" t="s">
        <v>471</v>
      </c>
      <c r="G32" s="190" t="s">
        <v>471</v>
      </c>
      <c r="H32" s="190" t="s">
        <v>471</v>
      </c>
      <c r="I32" s="190" t="s">
        <v>471</v>
      </c>
      <c r="J32" s="190" t="s">
        <v>471</v>
      </c>
      <c r="K32" s="190" t="s">
        <v>471</v>
      </c>
      <c r="L32" s="190" t="s">
        <v>471</v>
      </c>
      <c r="M32" s="190" t="s">
        <v>471</v>
      </c>
      <c r="N32" s="190" t="s">
        <v>471</v>
      </c>
    </row>
    <row r="33" spans="2:14" ht="13">
      <c r="B33" s="57" t="s">
        <v>496</v>
      </c>
      <c r="C33" s="6">
        <v>1518</v>
      </c>
      <c r="D33" s="190" t="s">
        <v>470</v>
      </c>
      <c r="E33" s="190" t="s">
        <v>470</v>
      </c>
      <c r="F33" s="190" t="s">
        <v>470</v>
      </c>
      <c r="G33" s="190" t="s">
        <v>471</v>
      </c>
      <c r="H33" s="190" t="s">
        <v>471</v>
      </c>
      <c r="I33" s="190" t="s">
        <v>470</v>
      </c>
      <c r="J33" s="190" t="s">
        <v>471</v>
      </c>
      <c r="K33" s="190" t="s">
        <v>471</v>
      </c>
      <c r="L33" s="190" t="s">
        <v>470</v>
      </c>
      <c r="M33" s="190" t="s">
        <v>471</v>
      </c>
      <c r="N33" s="190" t="s">
        <v>470</v>
      </c>
    </row>
    <row r="34" spans="2:14" ht="13">
      <c r="B34" s="57" t="s">
        <v>497</v>
      </c>
      <c r="C34" s="6">
        <v>61</v>
      </c>
      <c r="D34" s="190" t="s">
        <v>470</v>
      </c>
      <c r="E34" s="190" t="s">
        <v>471</v>
      </c>
      <c r="F34" s="190" t="s">
        <v>471</v>
      </c>
      <c r="G34" s="190" t="s">
        <v>471</v>
      </c>
      <c r="H34" s="190" t="s">
        <v>471</v>
      </c>
      <c r="I34" s="190" t="s">
        <v>470</v>
      </c>
      <c r="J34" s="190" t="s">
        <v>471</v>
      </c>
      <c r="K34" s="190" t="s">
        <v>471</v>
      </c>
      <c r="L34" s="190" t="s">
        <v>471</v>
      </c>
      <c r="M34" s="190" t="s">
        <v>471</v>
      </c>
      <c r="N34" s="190" t="s">
        <v>471</v>
      </c>
    </row>
    <row r="35" spans="2:14" ht="13">
      <c r="B35" s="57" t="s">
        <v>498</v>
      </c>
      <c r="C35" s="6">
        <v>59</v>
      </c>
      <c r="D35" s="190" t="s">
        <v>470</v>
      </c>
      <c r="E35" s="190" t="s">
        <v>471</v>
      </c>
      <c r="F35" s="190" t="s">
        <v>471</v>
      </c>
      <c r="G35" s="190" t="s">
        <v>471</v>
      </c>
      <c r="H35" s="190" t="s">
        <v>471</v>
      </c>
      <c r="I35" s="190" t="s">
        <v>471</v>
      </c>
      <c r="J35" s="190" t="s">
        <v>471</v>
      </c>
      <c r="K35" s="190" t="s">
        <v>471</v>
      </c>
      <c r="L35" s="190" t="s">
        <v>471</v>
      </c>
      <c r="M35" s="190" t="s">
        <v>471</v>
      </c>
      <c r="N35" s="190" t="s">
        <v>471</v>
      </c>
    </row>
    <row r="36" spans="2:14" ht="13">
      <c r="B36" s="57" t="s">
        <v>499</v>
      </c>
      <c r="C36" s="6">
        <v>86</v>
      </c>
      <c r="D36" s="190" t="s">
        <v>470</v>
      </c>
      <c r="E36" s="190" t="s">
        <v>470</v>
      </c>
      <c r="F36" s="190" t="s">
        <v>470</v>
      </c>
      <c r="G36" s="190" t="s">
        <v>470</v>
      </c>
      <c r="H36" s="190" t="s">
        <v>471</v>
      </c>
      <c r="I36" s="190" t="s">
        <v>470</v>
      </c>
      <c r="J36" s="190" t="s">
        <v>471</v>
      </c>
      <c r="K36" s="190" t="s">
        <v>471</v>
      </c>
      <c r="L36" s="190" t="s">
        <v>471</v>
      </c>
      <c r="M36" s="190" t="s">
        <v>471</v>
      </c>
      <c r="N36" s="190" t="s">
        <v>471</v>
      </c>
    </row>
    <row r="37" spans="2:14" ht="13">
      <c r="B37" s="57" t="s">
        <v>500</v>
      </c>
      <c r="C37" s="6">
        <v>399</v>
      </c>
      <c r="D37" s="190" t="s">
        <v>470</v>
      </c>
      <c r="E37" s="190" t="s">
        <v>470</v>
      </c>
      <c r="F37" s="190" t="s">
        <v>470</v>
      </c>
      <c r="G37" s="190" t="s">
        <v>471</v>
      </c>
      <c r="H37" s="190" t="s">
        <v>471</v>
      </c>
      <c r="I37" s="190" t="s">
        <v>471</v>
      </c>
      <c r="J37" s="190" t="s">
        <v>471</v>
      </c>
      <c r="K37" s="190" t="s">
        <v>471</v>
      </c>
      <c r="L37" s="190" t="s">
        <v>471</v>
      </c>
      <c r="M37" s="190" t="s">
        <v>471</v>
      </c>
      <c r="N37" s="190" t="s">
        <v>471</v>
      </c>
    </row>
    <row r="38" spans="2:14" ht="13">
      <c r="B38" s="57" t="s">
        <v>501</v>
      </c>
      <c r="C38" s="6">
        <v>130</v>
      </c>
      <c r="D38" s="190" t="s">
        <v>470</v>
      </c>
      <c r="E38" s="190" t="s">
        <v>470</v>
      </c>
      <c r="F38" s="190" t="s">
        <v>470</v>
      </c>
      <c r="G38" s="190" t="s">
        <v>470</v>
      </c>
      <c r="H38" s="190" t="s">
        <v>471</v>
      </c>
      <c r="I38" s="190" t="s">
        <v>471</v>
      </c>
      <c r="J38" s="190" t="s">
        <v>471</v>
      </c>
      <c r="K38" s="190" t="s">
        <v>471</v>
      </c>
      <c r="L38" s="190" t="s">
        <v>471</v>
      </c>
      <c r="M38" s="190" t="s">
        <v>471</v>
      </c>
      <c r="N38" s="190" t="s">
        <v>471</v>
      </c>
    </row>
    <row r="39" spans="2:14" ht="13">
      <c r="B39" s="57" t="s">
        <v>502</v>
      </c>
      <c r="C39" s="57">
        <v>146</v>
      </c>
      <c r="D39" s="191" t="s">
        <v>470</v>
      </c>
      <c r="E39" s="191" t="s">
        <v>470</v>
      </c>
      <c r="F39" s="190" t="s">
        <v>470</v>
      </c>
      <c r="G39" s="190" t="s">
        <v>471</v>
      </c>
      <c r="H39" s="190" t="s">
        <v>471</v>
      </c>
      <c r="I39" s="191" t="s">
        <v>470</v>
      </c>
      <c r="J39" s="191" t="s">
        <v>470</v>
      </c>
      <c r="K39" s="190" t="s">
        <v>470</v>
      </c>
      <c r="L39" s="190" t="s">
        <v>471</v>
      </c>
      <c r="M39" s="190" t="s">
        <v>471</v>
      </c>
      <c r="N39" s="190" t="s">
        <v>471</v>
      </c>
    </row>
    <row r="40" spans="2:14" ht="13">
      <c r="B40" s="57" t="s">
        <v>503</v>
      </c>
      <c r="C40" s="57">
        <v>120</v>
      </c>
      <c r="D40" s="191" t="s">
        <v>471</v>
      </c>
      <c r="E40" s="191" t="s">
        <v>471</v>
      </c>
      <c r="F40" s="190" t="s">
        <v>471</v>
      </c>
      <c r="G40" s="190" t="s">
        <v>471</v>
      </c>
      <c r="H40" s="190" t="s">
        <v>471</v>
      </c>
      <c r="I40" s="191" t="s">
        <v>470</v>
      </c>
      <c r="J40" s="190" t="s">
        <v>471</v>
      </c>
      <c r="K40" s="190" t="s">
        <v>471</v>
      </c>
      <c r="L40" s="190" t="s">
        <v>471</v>
      </c>
      <c r="M40" s="190" t="s">
        <v>471</v>
      </c>
      <c r="N40" s="190" t="s">
        <v>471</v>
      </c>
    </row>
    <row r="41" spans="2:14" ht="13">
      <c r="B41" s="57" t="s">
        <v>504</v>
      </c>
      <c r="C41" s="57">
        <v>14</v>
      </c>
      <c r="D41" s="191" t="s">
        <v>471</v>
      </c>
      <c r="E41" s="191" t="s">
        <v>471</v>
      </c>
      <c r="F41" s="190" t="s">
        <v>471</v>
      </c>
      <c r="G41" s="190" t="s">
        <v>471</v>
      </c>
      <c r="H41" s="190" t="s">
        <v>471</v>
      </c>
      <c r="I41" s="191" t="s">
        <v>470</v>
      </c>
      <c r="J41" s="190" t="s">
        <v>471</v>
      </c>
      <c r="K41" s="190" t="s">
        <v>471</v>
      </c>
      <c r="L41" s="190" t="s">
        <v>471</v>
      </c>
      <c r="M41" s="190" t="s">
        <v>471</v>
      </c>
      <c r="N41" s="190" t="s">
        <v>471</v>
      </c>
    </row>
    <row r="42" spans="2:14" ht="13">
      <c r="B42" s="57" t="s">
        <v>505</v>
      </c>
      <c r="C42" s="57">
        <v>17</v>
      </c>
      <c r="D42" s="191" t="s">
        <v>470</v>
      </c>
      <c r="E42" s="191" t="s">
        <v>470</v>
      </c>
      <c r="F42" s="190" t="s">
        <v>470</v>
      </c>
      <c r="G42" s="190" t="s">
        <v>471</v>
      </c>
      <c r="H42" s="190" t="s">
        <v>471</v>
      </c>
      <c r="I42" s="191" t="s">
        <v>470</v>
      </c>
      <c r="J42" s="190" t="s">
        <v>471</v>
      </c>
      <c r="K42" s="190" t="s">
        <v>471</v>
      </c>
      <c r="L42" s="190" t="s">
        <v>471</v>
      </c>
      <c r="M42" s="190" t="s">
        <v>471</v>
      </c>
      <c r="N42" s="190" t="s">
        <v>471</v>
      </c>
    </row>
    <row r="43" spans="2:14" ht="13">
      <c r="B43" s="57" t="s">
        <v>506</v>
      </c>
      <c r="C43" s="57">
        <v>182</v>
      </c>
      <c r="D43" s="191" t="s">
        <v>471</v>
      </c>
      <c r="E43" s="191" t="s">
        <v>470</v>
      </c>
      <c r="F43" s="190" t="s">
        <v>470</v>
      </c>
      <c r="G43" s="190" t="s">
        <v>471</v>
      </c>
      <c r="H43" s="190" t="s">
        <v>471</v>
      </c>
      <c r="I43" s="191" t="s">
        <v>470</v>
      </c>
      <c r="J43" s="190" t="s">
        <v>471</v>
      </c>
      <c r="K43" s="190" t="s">
        <v>471</v>
      </c>
      <c r="L43" s="190" t="s">
        <v>471</v>
      </c>
      <c r="M43" s="190" t="s">
        <v>471</v>
      </c>
      <c r="N43" s="190" t="s">
        <v>471</v>
      </c>
    </row>
    <row r="44" spans="2:14" ht="13">
      <c r="B44" s="57" t="s">
        <v>507</v>
      </c>
      <c r="C44" s="57">
        <v>53</v>
      </c>
      <c r="D44" s="191" t="s">
        <v>471</v>
      </c>
      <c r="E44" s="191" t="s">
        <v>470</v>
      </c>
      <c r="F44" s="190" t="s">
        <v>470</v>
      </c>
      <c r="G44" s="190" t="s">
        <v>471</v>
      </c>
      <c r="H44" s="190" t="s">
        <v>471</v>
      </c>
      <c r="I44" s="191" t="s">
        <v>470</v>
      </c>
      <c r="J44" s="190" t="s">
        <v>471</v>
      </c>
      <c r="K44" s="190" t="s">
        <v>470</v>
      </c>
      <c r="L44" s="190" t="s">
        <v>471</v>
      </c>
      <c r="M44" s="190" t="s">
        <v>471</v>
      </c>
      <c r="N44" s="190" t="s">
        <v>471</v>
      </c>
    </row>
    <row r="45" spans="2:14" ht="13">
      <c r="B45" s="57" t="s">
        <v>508</v>
      </c>
      <c r="C45" s="57">
        <v>30</v>
      </c>
      <c r="D45" s="191" t="s">
        <v>471</v>
      </c>
      <c r="E45" s="191" t="s">
        <v>471</v>
      </c>
      <c r="F45" s="190" t="s">
        <v>470</v>
      </c>
      <c r="G45" s="190" t="s">
        <v>471</v>
      </c>
      <c r="H45" s="190" t="s">
        <v>471</v>
      </c>
      <c r="I45" s="191" t="s">
        <v>470</v>
      </c>
      <c r="J45" s="190" t="s">
        <v>471</v>
      </c>
      <c r="K45" s="190" t="s">
        <v>470</v>
      </c>
      <c r="L45" s="190" t="s">
        <v>471</v>
      </c>
      <c r="M45" s="190" t="s">
        <v>471</v>
      </c>
      <c r="N45" s="190" t="s">
        <v>471</v>
      </c>
    </row>
    <row r="46" spans="2:14" ht="13">
      <c r="B46" s="57" t="s">
        <v>509</v>
      </c>
      <c r="C46" s="57">
        <v>8</v>
      </c>
      <c r="D46" s="190" t="s">
        <v>471</v>
      </c>
      <c r="E46" s="190" t="s">
        <v>471</v>
      </c>
      <c r="F46" s="190" t="s">
        <v>471</v>
      </c>
      <c r="G46" s="190" t="s">
        <v>471</v>
      </c>
      <c r="H46" s="190" t="s">
        <v>471</v>
      </c>
      <c r="I46" s="191" t="s">
        <v>471</v>
      </c>
      <c r="J46" s="190" t="s">
        <v>471</v>
      </c>
      <c r="K46" s="190" t="s">
        <v>471</v>
      </c>
      <c r="L46" s="190" t="s">
        <v>471</v>
      </c>
      <c r="M46" s="190" t="s">
        <v>471</v>
      </c>
      <c r="N46" s="190" t="s">
        <v>471</v>
      </c>
    </row>
    <row r="47" spans="2:14" ht="13">
      <c r="B47" s="57" t="s">
        <v>510</v>
      </c>
      <c r="C47" s="57">
        <v>244</v>
      </c>
      <c r="D47" s="191" t="s">
        <v>470</v>
      </c>
      <c r="E47" s="191" t="s">
        <v>471</v>
      </c>
      <c r="F47" s="190" t="s">
        <v>470</v>
      </c>
      <c r="G47" s="190" t="s">
        <v>471</v>
      </c>
      <c r="H47" s="190" t="s">
        <v>471</v>
      </c>
      <c r="I47" s="191" t="s">
        <v>470</v>
      </c>
      <c r="J47" s="190" t="s">
        <v>471</v>
      </c>
      <c r="K47" s="190" t="s">
        <v>471</v>
      </c>
      <c r="L47" s="190" t="s">
        <v>471</v>
      </c>
      <c r="M47" s="190" t="s">
        <v>471</v>
      </c>
      <c r="N47" s="190" t="s">
        <v>471</v>
      </c>
    </row>
    <row r="48" spans="2:14" ht="13">
      <c r="B48" s="57" t="s">
        <v>511</v>
      </c>
      <c r="C48" s="57">
        <v>32</v>
      </c>
      <c r="D48" s="191" t="s">
        <v>471</v>
      </c>
      <c r="E48" s="191" t="s">
        <v>471</v>
      </c>
      <c r="F48" s="190" t="s">
        <v>470</v>
      </c>
      <c r="G48" s="190" t="s">
        <v>471</v>
      </c>
      <c r="H48" s="190" t="s">
        <v>471</v>
      </c>
      <c r="I48" s="191" t="s">
        <v>470</v>
      </c>
      <c r="J48" s="190" t="s">
        <v>471</v>
      </c>
      <c r="K48" s="190" t="s">
        <v>471</v>
      </c>
      <c r="L48" s="190" t="s">
        <v>471</v>
      </c>
      <c r="M48" s="190" t="s">
        <v>471</v>
      </c>
      <c r="N48" s="190" t="s">
        <v>471</v>
      </c>
    </row>
    <row r="49" spans="1:14" ht="13">
      <c r="B49" s="57" t="s">
        <v>512</v>
      </c>
      <c r="C49" s="6">
        <v>12</v>
      </c>
      <c r="D49" s="190" t="s">
        <v>471</v>
      </c>
      <c r="E49" s="190" t="s">
        <v>471</v>
      </c>
      <c r="F49" s="190" t="s">
        <v>471</v>
      </c>
      <c r="G49" s="190" t="s">
        <v>471</v>
      </c>
      <c r="H49" s="190" t="s">
        <v>471</v>
      </c>
      <c r="I49" s="190" t="s">
        <v>471</v>
      </c>
      <c r="J49" s="190" t="s">
        <v>471</v>
      </c>
      <c r="K49" s="190" t="s">
        <v>471</v>
      </c>
      <c r="L49" s="190" t="s">
        <v>471</v>
      </c>
      <c r="M49" s="190" t="s">
        <v>471</v>
      </c>
      <c r="N49" s="190" t="s">
        <v>471</v>
      </c>
    </row>
    <row r="50" spans="1:14" ht="13">
      <c r="B50" s="57" t="s">
        <v>513</v>
      </c>
      <c r="C50" s="6">
        <v>36</v>
      </c>
      <c r="D50" s="190" t="s">
        <v>471</v>
      </c>
      <c r="E50" s="190" t="s">
        <v>471</v>
      </c>
      <c r="F50" s="190" t="s">
        <v>471</v>
      </c>
      <c r="G50" s="190" t="s">
        <v>471</v>
      </c>
      <c r="H50" s="190" t="s">
        <v>471</v>
      </c>
      <c r="I50" s="190" t="s">
        <v>471</v>
      </c>
      <c r="J50" s="190" t="s">
        <v>471</v>
      </c>
      <c r="K50" s="190" t="s">
        <v>470</v>
      </c>
      <c r="L50" s="190" t="s">
        <v>471</v>
      </c>
      <c r="M50" s="190" t="s">
        <v>471</v>
      </c>
      <c r="N50" s="190" t="s">
        <v>471</v>
      </c>
    </row>
    <row r="51" spans="1:14" ht="13">
      <c r="B51" s="57" t="s">
        <v>514</v>
      </c>
      <c r="C51" s="6">
        <v>135</v>
      </c>
      <c r="D51" s="190" t="s">
        <v>471</v>
      </c>
      <c r="E51" s="190" t="s">
        <v>471</v>
      </c>
      <c r="F51" s="190" t="s">
        <v>471</v>
      </c>
      <c r="G51" s="190" t="s">
        <v>471</v>
      </c>
      <c r="H51" s="190" t="s">
        <v>471</v>
      </c>
      <c r="I51" s="190" t="s">
        <v>471</v>
      </c>
      <c r="J51" s="190" t="s">
        <v>471</v>
      </c>
      <c r="K51" s="190" t="s">
        <v>471</v>
      </c>
      <c r="L51" s="190" t="s">
        <v>471</v>
      </c>
      <c r="M51" s="190" t="s">
        <v>471</v>
      </c>
      <c r="N51" s="190" t="s">
        <v>471</v>
      </c>
    </row>
    <row r="52" spans="1:14" ht="13">
      <c r="B52" s="57" t="s">
        <v>515</v>
      </c>
      <c r="C52" s="6">
        <v>0</v>
      </c>
      <c r="D52" s="190" t="s">
        <v>471</v>
      </c>
      <c r="E52" s="190" t="s">
        <v>471</v>
      </c>
      <c r="F52" s="190" t="s">
        <v>471</v>
      </c>
      <c r="G52" s="190" t="s">
        <v>471</v>
      </c>
      <c r="H52" s="190" t="s">
        <v>471</v>
      </c>
      <c r="I52" s="190" t="s">
        <v>471</v>
      </c>
      <c r="J52" s="190" t="s">
        <v>471</v>
      </c>
      <c r="K52" s="190" t="s">
        <v>471</v>
      </c>
      <c r="L52" s="190" t="s">
        <v>471</v>
      </c>
      <c r="M52" s="190" t="s">
        <v>471</v>
      </c>
      <c r="N52" s="190" t="s">
        <v>471</v>
      </c>
    </row>
    <row r="53" spans="1:14" ht="13">
      <c r="B53" s="57" t="s">
        <v>516</v>
      </c>
      <c r="C53" s="6">
        <v>3</v>
      </c>
      <c r="D53" s="190" t="s">
        <v>471</v>
      </c>
      <c r="E53" s="190" t="s">
        <v>471</v>
      </c>
      <c r="F53" s="190" t="s">
        <v>471</v>
      </c>
      <c r="G53" s="190" t="s">
        <v>471</v>
      </c>
      <c r="H53" s="190" t="s">
        <v>471</v>
      </c>
      <c r="I53" s="190" t="s">
        <v>471</v>
      </c>
      <c r="J53" s="190" t="s">
        <v>471</v>
      </c>
      <c r="K53" s="190" t="s">
        <v>471</v>
      </c>
      <c r="L53" s="190" t="s">
        <v>471</v>
      </c>
      <c r="M53" s="190" t="s">
        <v>471</v>
      </c>
      <c r="N53" s="190" t="s">
        <v>471</v>
      </c>
    </row>
    <row r="54" spans="1:14" ht="13">
      <c r="B54" s="57" t="s">
        <v>517</v>
      </c>
      <c r="C54" s="6">
        <v>25</v>
      </c>
      <c r="D54" s="190" t="s">
        <v>471</v>
      </c>
      <c r="E54" s="190" t="s">
        <v>471</v>
      </c>
      <c r="F54" s="190" t="s">
        <v>471</v>
      </c>
      <c r="G54" s="190" t="s">
        <v>471</v>
      </c>
      <c r="H54" s="190" t="s">
        <v>471</v>
      </c>
      <c r="I54" s="190" t="s">
        <v>471</v>
      </c>
      <c r="J54" s="190" t="s">
        <v>471</v>
      </c>
      <c r="K54" s="190" t="s">
        <v>471</v>
      </c>
      <c r="L54" s="190" t="s">
        <v>471</v>
      </c>
      <c r="M54" s="190" t="s">
        <v>471</v>
      </c>
      <c r="N54" s="190" t="s">
        <v>471</v>
      </c>
    </row>
    <row r="55" spans="1:14" ht="13">
      <c r="B55" s="57" t="s">
        <v>518</v>
      </c>
      <c r="C55" s="6">
        <v>4</v>
      </c>
      <c r="D55" s="190" t="s">
        <v>471</v>
      </c>
      <c r="E55" s="190" t="s">
        <v>471</v>
      </c>
      <c r="F55" s="190" t="s">
        <v>470</v>
      </c>
      <c r="G55" s="190" t="s">
        <v>471</v>
      </c>
      <c r="H55" s="190" t="s">
        <v>471</v>
      </c>
      <c r="I55" s="190" t="s">
        <v>471</v>
      </c>
      <c r="J55" s="190" t="s">
        <v>471</v>
      </c>
      <c r="K55" s="190" t="s">
        <v>471</v>
      </c>
      <c r="L55" s="190" t="s">
        <v>471</v>
      </c>
      <c r="M55" s="190" t="s">
        <v>471</v>
      </c>
      <c r="N55" s="190" t="s">
        <v>471</v>
      </c>
    </row>
    <row r="56" spans="1:14" ht="13">
      <c r="B56" s="57" t="s">
        <v>519</v>
      </c>
      <c r="C56" s="6">
        <v>0</v>
      </c>
      <c r="D56" s="190" t="s">
        <v>471</v>
      </c>
      <c r="E56" s="190" t="s">
        <v>471</v>
      </c>
      <c r="F56" s="190" t="s">
        <v>471</v>
      </c>
      <c r="G56" s="190" t="s">
        <v>471</v>
      </c>
      <c r="H56" s="190" t="s">
        <v>471</v>
      </c>
      <c r="I56" s="190" t="s">
        <v>471</v>
      </c>
      <c r="J56" s="190" t="s">
        <v>471</v>
      </c>
      <c r="K56" s="190" t="s">
        <v>471</v>
      </c>
      <c r="L56" s="190" t="s">
        <v>471</v>
      </c>
      <c r="M56" s="190" t="s">
        <v>471</v>
      </c>
      <c r="N56" s="190" t="s">
        <v>471</v>
      </c>
    </row>
    <row r="57" spans="1:14" ht="13">
      <c r="B57" s="57" t="s">
        <v>520</v>
      </c>
      <c r="C57" s="6">
        <v>39</v>
      </c>
      <c r="D57" s="190" t="s">
        <v>471</v>
      </c>
      <c r="E57" s="190" t="s">
        <v>471</v>
      </c>
      <c r="F57" s="190" t="s">
        <v>471</v>
      </c>
      <c r="G57" s="190" t="s">
        <v>471</v>
      </c>
      <c r="H57" s="190" t="s">
        <v>471</v>
      </c>
      <c r="I57" s="190" t="s">
        <v>471</v>
      </c>
      <c r="J57" s="190" t="s">
        <v>471</v>
      </c>
      <c r="K57" s="190" t="s">
        <v>471</v>
      </c>
      <c r="L57" s="190" t="s">
        <v>471</v>
      </c>
      <c r="M57" s="190" t="s">
        <v>471</v>
      </c>
      <c r="N57" s="190" t="s">
        <v>471</v>
      </c>
    </row>
    <row r="58" spans="1:14" ht="13">
      <c r="B58" s="57" t="s">
        <v>521</v>
      </c>
      <c r="C58" s="6">
        <v>2</v>
      </c>
      <c r="D58" s="190" t="s">
        <v>471</v>
      </c>
      <c r="E58" s="190" t="s">
        <v>471</v>
      </c>
      <c r="F58" s="190" t="s">
        <v>471</v>
      </c>
      <c r="G58" s="190" t="s">
        <v>471</v>
      </c>
      <c r="H58" s="190" t="s">
        <v>471</v>
      </c>
      <c r="I58" s="190" t="s">
        <v>471</v>
      </c>
      <c r="J58" s="190" t="s">
        <v>471</v>
      </c>
      <c r="K58" s="190" t="s">
        <v>471</v>
      </c>
      <c r="L58" s="190" t="s">
        <v>471</v>
      </c>
      <c r="M58" s="190" t="s">
        <v>471</v>
      </c>
      <c r="N58" s="190" t="s">
        <v>471</v>
      </c>
    </row>
    <row r="59" spans="1:14" ht="13">
      <c r="B59" s="57" t="s">
        <v>522</v>
      </c>
      <c r="C59" s="6">
        <v>19</v>
      </c>
      <c r="D59" s="190" t="s">
        <v>470</v>
      </c>
      <c r="E59" s="190" t="s">
        <v>470</v>
      </c>
      <c r="F59" s="190" t="s">
        <v>470</v>
      </c>
      <c r="G59" s="190" t="s">
        <v>471</v>
      </c>
      <c r="H59" s="190" t="s">
        <v>471</v>
      </c>
      <c r="I59" s="190" t="s">
        <v>471</v>
      </c>
      <c r="J59" s="190" t="s">
        <v>470</v>
      </c>
      <c r="K59" s="190" t="s">
        <v>471</v>
      </c>
      <c r="L59" s="190" t="s">
        <v>471</v>
      </c>
      <c r="M59" s="190" t="s">
        <v>471</v>
      </c>
      <c r="N59" s="190" t="s">
        <v>471</v>
      </c>
    </row>
    <row r="60" spans="1:14" ht="13">
      <c r="C60" s="8"/>
      <c r="D60" s="8"/>
      <c r="E60" s="8"/>
      <c r="F60" s="8"/>
      <c r="G60" s="8"/>
      <c r="H60" s="8"/>
      <c r="I60" s="8"/>
      <c r="J60" s="8"/>
      <c r="K60" s="8"/>
    </row>
    <row r="61" spans="1:14" ht="13">
      <c r="C61" s="8"/>
      <c r="D61" s="8"/>
      <c r="E61" s="8"/>
      <c r="F61" s="8"/>
      <c r="G61" s="8"/>
      <c r="H61" s="8"/>
      <c r="I61" s="8"/>
      <c r="J61" s="8"/>
      <c r="K61" s="8"/>
    </row>
    <row r="62" spans="1:14" ht="13">
      <c r="A62" s="199"/>
      <c r="B62" s="153" t="s">
        <v>523</v>
      </c>
      <c r="C62" s="159" t="s">
        <v>192</v>
      </c>
      <c r="D62" s="159">
        <v>2025</v>
      </c>
      <c r="E62" s="165" t="s">
        <v>146</v>
      </c>
      <c r="F62" s="8"/>
      <c r="G62" s="8"/>
      <c r="H62" s="8"/>
      <c r="I62" s="8"/>
      <c r="J62" s="8"/>
      <c r="K62" s="8"/>
    </row>
    <row r="63" spans="1:14" ht="13">
      <c r="B63" s="6" t="s">
        <v>524</v>
      </c>
      <c r="C63" s="7" t="s">
        <v>184</v>
      </c>
      <c r="D63" s="7">
        <v>91</v>
      </c>
      <c r="F63" s="8"/>
      <c r="G63" s="8"/>
      <c r="H63" s="8"/>
      <c r="I63" s="8"/>
      <c r="J63" s="8"/>
      <c r="K63" s="8"/>
    </row>
    <row r="64" spans="1:14" ht="12.75" customHeight="1">
      <c r="B64" s="6" t="s">
        <v>525</v>
      </c>
      <c r="C64" s="7" t="s">
        <v>184</v>
      </c>
      <c r="D64" s="138">
        <v>28</v>
      </c>
    </row>
    <row r="65" spans="2:4" ht="12.75" customHeight="1">
      <c r="B65" s="6" t="s">
        <v>526</v>
      </c>
      <c r="C65" s="7" t="s">
        <v>184</v>
      </c>
      <c r="D65" s="138">
        <v>46</v>
      </c>
    </row>
    <row r="66" spans="2:4" ht="12.75" customHeight="1">
      <c r="B66" s="6" t="s">
        <v>527</v>
      </c>
      <c r="C66" s="7" t="s">
        <v>184</v>
      </c>
      <c r="D66" s="138">
        <v>27</v>
      </c>
    </row>
    <row r="67" spans="2:4" ht="12.75" customHeight="1">
      <c r="B67" s="6" t="s">
        <v>528</v>
      </c>
      <c r="C67" s="7" t="s">
        <v>184</v>
      </c>
      <c r="D67" s="138">
        <v>10</v>
      </c>
    </row>
    <row r="68" spans="2:4" ht="12.75" customHeight="1">
      <c r="B68" s="6" t="s">
        <v>529</v>
      </c>
      <c r="C68" s="7" t="s">
        <v>184</v>
      </c>
      <c r="D68" s="138">
        <v>10</v>
      </c>
    </row>
    <row r="69" spans="2:4" ht="12.75" customHeight="1">
      <c r="B69" s="6" t="s">
        <v>530</v>
      </c>
      <c r="C69" s="7" t="s">
        <v>184</v>
      </c>
      <c r="D69" s="138">
        <v>3</v>
      </c>
    </row>
    <row r="70" spans="2:4" ht="12.75" customHeight="1">
      <c r="B70" s="6" t="s">
        <v>531</v>
      </c>
      <c r="C70" s="7" t="s">
        <v>184</v>
      </c>
      <c r="D70" s="138">
        <v>3</v>
      </c>
    </row>
    <row r="71" spans="2:4" ht="12.75" customHeight="1">
      <c r="B71" s="2" t="s">
        <v>532</v>
      </c>
      <c r="C71" s="7" t="s">
        <v>184</v>
      </c>
      <c r="D71" s="160">
        <f>+SUM(D63:D70)</f>
        <v>218</v>
      </c>
    </row>
    <row r="72" spans="2:4" ht="12.75" customHeight="1">
      <c r="B72" s="1" t="s">
        <v>533</v>
      </c>
    </row>
  </sheetData>
  <mergeCells count="1">
    <mergeCell ref="B1:J1"/>
  </mergeCells>
  <conditionalFormatting sqref="D8:N59">
    <cfRule type="cellIs" dxfId="1" priority="1" operator="equal">
      <formula>"r"</formula>
    </cfRule>
    <cfRule type="cellIs" dxfId="0" priority="2" operator="equal">
      <formula>"a"</formula>
    </cfRule>
  </conditionalFormatting>
  <dataValidations count="1">
    <dataValidation type="list" allowBlank="1" showInputMessage="1" showErrorMessage="1" sqref="D8:N59" xr:uid="{F8170055-5B75-4146-9251-CB2CC09AF793}">
      <formula1>"a,r"</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F49DA-F0F2-4B64-B4F3-211DC518E2CF}">
  <sheetPr>
    <tabColor rgb="FF002D4F"/>
  </sheetPr>
  <dimension ref="A1:J55"/>
  <sheetViews>
    <sheetView showGridLines="0" zoomScaleNormal="100" workbookViewId="0"/>
  </sheetViews>
  <sheetFormatPr defaultColWidth="8.81640625" defaultRowHeight="13"/>
  <cols>
    <col min="1" max="1" width="4.81640625" style="1" customWidth="1"/>
    <col min="2" max="2" width="38.7265625" style="1" customWidth="1"/>
    <col min="3" max="3" width="22" style="1" customWidth="1"/>
    <col min="4" max="4" width="17.26953125" style="1" customWidth="1"/>
    <col min="5" max="5" width="16.453125" style="1" customWidth="1"/>
    <col min="6" max="6" width="16.7265625" style="1" customWidth="1"/>
    <col min="7" max="7" width="14.81640625" style="1" customWidth="1"/>
    <col min="8" max="8" width="16.1796875" style="1" customWidth="1"/>
    <col min="9" max="9" width="4.453125" style="1" customWidth="1"/>
    <col min="10" max="10" width="15.453125" style="1" customWidth="1"/>
    <col min="11" max="11" width="7" style="1" customWidth="1"/>
    <col min="12" max="12" width="13.81640625" style="1" customWidth="1"/>
    <col min="13" max="13" width="7.453125" style="1" customWidth="1"/>
    <col min="14" max="14" width="15" style="1" customWidth="1"/>
    <col min="15" max="15" width="5.81640625" style="1" customWidth="1"/>
    <col min="16" max="16384" width="8.81640625" style="1"/>
  </cols>
  <sheetData>
    <row r="1" spans="1:10" ht="23">
      <c r="B1" s="291" t="s">
        <v>534</v>
      </c>
      <c r="C1" s="291"/>
      <c r="D1" s="291"/>
      <c r="E1" s="291"/>
      <c r="F1" s="291"/>
      <c r="G1" s="291"/>
      <c r="H1" s="291"/>
      <c r="I1" s="291"/>
      <c r="J1" s="291"/>
    </row>
    <row r="2" spans="1:10" ht="13.5" thickBot="1"/>
    <row r="3" spans="1:10" ht="13.5" thickBot="1">
      <c r="D3" s="295">
        <v>2025</v>
      </c>
      <c r="E3" s="296"/>
      <c r="F3" s="295">
        <v>2024</v>
      </c>
      <c r="G3" s="296"/>
      <c r="H3" s="165" t="s">
        <v>146</v>
      </c>
    </row>
    <row r="4" spans="1:10" ht="26">
      <c r="A4" s="197"/>
      <c r="B4" s="292" t="s">
        <v>535</v>
      </c>
      <c r="C4" s="293"/>
      <c r="D4" s="149" t="s">
        <v>536</v>
      </c>
      <c r="E4" s="150" t="s">
        <v>43</v>
      </c>
      <c r="F4" s="149" t="s">
        <v>536</v>
      </c>
      <c r="G4" s="150" t="s">
        <v>43</v>
      </c>
    </row>
    <row r="5" spans="1:10">
      <c r="B5" s="294" t="s">
        <v>537</v>
      </c>
      <c r="C5" s="294"/>
      <c r="D5" s="7">
        <v>0</v>
      </c>
      <c r="E5" s="139">
        <f>+D5/$D$20</f>
        <v>0</v>
      </c>
      <c r="F5" s="7">
        <v>0</v>
      </c>
      <c r="G5" s="139">
        <f>+F5/$F$20</f>
        <v>0</v>
      </c>
    </row>
    <row r="6" spans="1:10">
      <c r="B6" s="294" t="s">
        <v>538</v>
      </c>
      <c r="C6" s="294"/>
      <c r="D6" s="10">
        <v>0</v>
      </c>
      <c r="E6" s="139">
        <f t="shared" ref="E6:E9" si="0">+D6/$D$20</f>
        <v>0</v>
      </c>
      <c r="F6" s="10">
        <v>0</v>
      </c>
      <c r="G6" s="139">
        <f>+F6/$F$20</f>
        <v>0</v>
      </c>
    </row>
    <row r="7" spans="1:10">
      <c r="B7" s="294" t="s">
        <v>539</v>
      </c>
      <c r="C7" s="294"/>
      <c r="D7" s="143">
        <f>6378953.748635/1000</f>
        <v>6378.953748635</v>
      </c>
      <c r="E7" s="139">
        <f t="shared" si="0"/>
        <v>0.46024889804698643</v>
      </c>
      <c r="F7" s="7">
        <v>5718</v>
      </c>
      <c r="G7" s="139">
        <f>+F7/$F$20</f>
        <v>0.39590049811594147</v>
      </c>
    </row>
    <row r="8" spans="1:10">
      <c r="B8" s="294" t="s">
        <v>540</v>
      </c>
      <c r="C8" s="294"/>
      <c r="D8" s="143">
        <f>467545.343316/1000</f>
        <v>467.54534331600001</v>
      </c>
      <c r="E8" s="139">
        <f t="shared" si="0"/>
        <v>3.3733937809822777E-2</v>
      </c>
      <c r="F8" s="7">
        <v>471</v>
      </c>
      <c r="G8" s="139">
        <f>+F8/$F$20</f>
        <v>3.2610901471250162E-2</v>
      </c>
    </row>
    <row r="9" spans="1:10">
      <c r="B9" s="294" t="s">
        <v>541</v>
      </c>
      <c r="C9" s="294"/>
      <c r="D9" s="7">
        <f>1486097/1000</f>
        <v>1486.097</v>
      </c>
      <c r="E9" s="139">
        <f t="shared" si="0"/>
        <v>0.10722361904368607</v>
      </c>
      <c r="F9" s="7">
        <v>1354</v>
      </c>
      <c r="G9" s="139">
        <f>+F9/$F$20</f>
        <v>9.3747687032001537E-2</v>
      </c>
    </row>
    <row r="10" spans="1:10">
      <c r="B10" s="297" t="s">
        <v>542</v>
      </c>
      <c r="C10" s="297"/>
      <c r="D10" s="58">
        <f>+SUM(D5:D9)</f>
        <v>8332.5960919509998</v>
      </c>
      <c r="E10" s="60">
        <f>+SUM(E5:E9)</f>
        <v>0.60120645490049529</v>
      </c>
      <c r="F10" s="58">
        <f>+SUM(F5:F9)</f>
        <v>7543</v>
      </c>
      <c r="G10" s="60">
        <f>+SUM(G5:G9)</f>
        <v>0.52225908661919318</v>
      </c>
    </row>
    <row r="11" spans="1:10">
      <c r="B11" s="294" t="s">
        <v>543</v>
      </c>
      <c r="C11" s="294"/>
      <c r="D11" s="143">
        <f>416941.745095/1000</f>
        <v>416.94174509500004</v>
      </c>
      <c r="E11" s="139">
        <f>+D11/$D$20</f>
        <v>3.0082829613057527E-2</v>
      </c>
      <c r="F11" s="7">
        <v>458</v>
      </c>
      <c r="G11" s="139">
        <f t="shared" ref="G11:G18" si="1">+F11/$F$20</f>
        <v>3.1710812895610563E-2</v>
      </c>
    </row>
    <row r="12" spans="1:10">
      <c r="B12" s="294" t="s">
        <v>544</v>
      </c>
      <c r="C12" s="294"/>
      <c r="D12" s="7">
        <f>3818447.605283/1000</f>
        <v>3818.447605283</v>
      </c>
      <c r="E12" s="139">
        <f t="shared" ref="E12:E18" si="2">+D12/$D$20</f>
        <v>0.27550541543865559</v>
      </c>
      <c r="F12" s="7">
        <v>5192</v>
      </c>
      <c r="G12" s="139">
        <f t="shared" si="1"/>
        <v>0.35948152959390839</v>
      </c>
    </row>
    <row r="13" spans="1:10">
      <c r="B13" s="294" t="s">
        <v>545</v>
      </c>
      <c r="C13" s="294"/>
      <c r="D13" s="7">
        <f>436816.105798434/1000</f>
        <v>436.81610579843402</v>
      </c>
      <c r="E13" s="139">
        <f t="shared" si="2"/>
        <v>3.1516787746881769E-2</v>
      </c>
      <c r="F13" s="7">
        <v>382</v>
      </c>
      <c r="G13" s="139">
        <f t="shared" si="1"/>
        <v>2.6448756607255972E-2</v>
      </c>
    </row>
    <row r="14" spans="1:10">
      <c r="B14" s="294" t="s">
        <v>546</v>
      </c>
      <c r="C14" s="294"/>
      <c r="D14" s="7">
        <f>305545.254139571/1000</f>
        <v>305.545254139571</v>
      </c>
      <c r="E14" s="139">
        <f t="shared" si="2"/>
        <v>2.2045443823968155E-2</v>
      </c>
      <c r="F14" s="7">
        <v>321</v>
      </c>
      <c r="G14" s="139">
        <f t="shared" si="1"/>
        <v>2.2225264060023998E-2</v>
      </c>
    </row>
    <row r="15" spans="1:10">
      <c r="B15" s="294" t="s">
        <v>547</v>
      </c>
      <c r="C15" s="294"/>
      <c r="D15" s="7">
        <v>0</v>
      </c>
      <c r="E15" s="139">
        <f t="shared" si="2"/>
        <v>0</v>
      </c>
      <c r="F15" s="7">
        <v>0</v>
      </c>
      <c r="G15" s="139">
        <f t="shared" si="1"/>
        <v>0</v>
      </c>
    </row>
    <row r="16" spans="1:10">
      <c r="B16" s="294" t="s">
        <v>548</v>
      </c>
      <c r="C16" s="294"/>
      <c r="D16" s="7">
        <f>10332.313071/1000</f>
        <v>10.332313071</v>
      </c>
      <c r="E16" s="139">
        <f t="shared" si="2"/>
        <v>7.4548835006396088E-4</v>
      </c>
      <c r="F16" s="7">
        <v>13</v>
      </c>
      <c r="G16" s="139">
        <f t="shared" si="1"/>
        <v>9.0008857563960115E-4</v>
      </c>
    </row>
    <row r="17" spans="1:8">
      <c r="B17" s="294" t="s">
        <v>549</v>
      </c>
      <c r="C17" s="294"/>
      <c r="D17" s="7">
        <v>0</v>
      </c>
      <c r="E17" s="139">
        <f t="shared" si="2"/>
        <v>0</v>
      </c>
      <c r="F17" s="7">
        <v>0</v>
      </c>
      <c r="G17" s="139">
        <f t="shared" si="1"/>
        <v>0</v>
      </c>
    </row>
    <row r="18" spans="1:8">
      <c r="B18" s="294" t="s">
        <v>550</v>
      </c>
      <c r="C18" s="294"/>
      <c r="D18" s="144">
        <v>539.11234902695196</v>
      </c>
      <c r="E18" s="139">
        <f t="shared" si="2"/>
        <v>3.8897580126877732E-2</v>
      </c>
      <c r="F18" s="7">
        <v>534.02300000000002</v>
      </c>
      <c r="G18" s="139">
        <f t="shared" si="1"/>
        <v>3.6974461648368213E-2</v>
      </c>
    </row>
    <row r="19" spans="1:8">
      <c r="B19" s="297" t="s">
        <v>551</v>
      </c>
      <c r="C19" s="297"/>
      <c r="D19" s="58">
        <f>+SUM(D11:D18)</f>
        <v>5527.1953724139566</v>
      </c>
      <c r="E19" s="60">
        <f>+SUM(E11:E18)</f>
        <v>0.39879354509950471</v>
      </c>
      <c r="F19" s="58">
        <f>+SUM(F11:F18)</f>
        <v>6900.0230000000001</v>
      </c>
      <c r="G19" s="60">
        <f>+SUM(G11:G18)</f>
        <v>0.47774091338080676</v>
      </c>
    </row>
    <row r="20" spans="1:8">
      <c r="B20" s="297" t="s">
        <v>552</v>
      </c>
      <c r="C20" s="297"/>
      <c r="D20" s="58">
        <f>+D19+D10</f>
        <v>13859.791464364956</v>
      </c>
      <c r="E20" s="60">
        <f>+E19+E10</f>
        <v>1</v>
      </c>
      <c r="F20" s="58">
        <f>+F19+F10</f>
        <v>14443.023000000001</v>
      </c>
      <c r="G20" s="60">
        <f>+G19+G10</f>
        <v>1</v>
      </c>
    </row>
    <row r="21" spans="1:8" ht="13.5" thickBot="1"/>
    <row r="22" spans="1:8" ht="15" customHeight="1" thickBot="1">
      <c r="D22" s="295">
        <v>2025</v>
      </c>
      <c r="E22" s="296"/>
      <c r="F22" s="295">
        <v>2024</v>
      </c>
      <c r="G22" s="296"/>
      <c r="H22" s="165" t="s">
        <v>146</v>
      </c>
    </row>
    <row r="23" spans="1:8">
      <c r="A23" s="197"/>
      <c r="B23" s="292" t="s">
        <v>553</v>
      </c>
      <c r="C23" s="293"/>
      <c r="D23" s="151" t="s">
        <v>554</v>
      </c>
      <c r="E23" s="152" t="s">
        <v>43</v>
      </c>
      <c r="F23" s="151" t="s">
        <v>554</v>
      </c>
      <c r="G23" s="152" t="s">
        <v>43</v>
      </c>
    </row>
    <row r="24" spans="1:8">
      <c r="B24" s="294" t="s">
        <v>537</v>
      </c>
      <c r="C24" s="294"/>
      <c r="D24" s="7">
        <v>0</v>
      </c>
      <c r="E24" s="139">
        <f t="shared" ref="E24:E38" si="3">+D24/$D$39</f>
        <v>0</v>
      </c>
      <c r="F24" s="7">
        <v>309</v>
      </c>
      <c r="G24" s="139">
        <f>+F24/$F$39</f>
        <v>3.1823192058637151E-2</v>
      </c>
    </row>
    <row r="25" spans="1:8">
      <c r="B25" s="294" t="s">
        <v>538</v>
      </c>
      <c r="C25" s="294"/>
      <c r="D25" s="10">
        <v>0</v>
      </c>
      <c r="E25" s="139">
        <f t="shared" si="3"/>
        <v>0</v>
      </c>
      <c r="F25" s="10">
        <v>0</v>
      </c>
      <c r="G25" s="139">
        <f t="shared" ref="G25:G39" si="4">+F25/$F$39</f>
        <v>0</v>
      </c>
    </row>
    <row r="26" spans="1:8">
      <c r="A26" s="182"/>
      <c r="B26" s="294" t="s">
        <v>539</v>
      </c>
      <c r="C26" s="294"/>
      <c r="D26" s="7">
        <v>5600.9</v>
      </c>
      <c r="E26" s="139">
        <f t="shared" si="3"/>
        <v>0.59100561575574728</v>
      </c>
      <c r="F26" s="7">
        <v>5601</v>
      </c>
      <c r="G26" s="139">
        <f t="shared" si="4"/>
        <v>0.57683397644151024</v>
      </c>
    </row>
    <row r="27" spans="1:8">
      <c r="B27" s="294" t="s">
        <v>540</v>
      </c>
      <c r="C27" s="294"/>
      <c r="D27" s="7">
        <v>886</v>
      </c>
      <c r="E27" s="139">
        <f t="shared" si="3"/>
        <v>9.349050609001984E-2</v>
      </c>
      <c r="F27" s="7">
        <v>886</v>
      </c>
      <c r="G27" s="139">
        <f t="shared" si="4"/>
        <v>9.1247081436739527E-2</v>
      </c>
    </row>
    <row r="28" spans="1:8" ht="12.75" customHeight="1">
      <c r="B28" s="294" t="s">
        <v>541</v>
      </c>
      <c r="C28" s="294"/>
      <c r="D28" s="7">
        <v>0</v>
      </c>
      <c r="E28" s="139">
        <f t="shared" si="3"/>
        <v>0</v>
      </c>
      <c r="F28" s="7">
        <v>0</v>
      </c>
      <c r="G28" s="139">
        <f t="shared" si="4"/>
        <v>0</v>
      </c>
    </row>
    <row r="29" spans="1:8">
      <c r="B29" s="297" t="s">
        <v>542</v>
      </c>
      <c r="C29" s="297"/>
      <c r="D29" s="58">
        <f>+SUM(D24:D28)</f>
        <v>6486.9</v>
      </c>
      <c r="E29" s="60">
        <f t="shared" si="3"/>
        <v>0.68449612184576714</v>
      </c>
      <c r="F29" s="58">
        <f>+SUM(F24:F28)</f>
        <v>6796</v>
      </c>
      <c r="G29" s="60">
        <f t="shared" si="4"/>
        <v>0.69990424993688694</v>
      </c>
    </row>
    <row r="30" spans="1:8">
      <c r="B30" s="294" t="s">
        <v>543</v>
      </c>
      <c r="C30" s="294"/>
      <c r="D30" s="7">
        <v>273</v>
      </c>
      <c r="E30" s="139">
        <f t="shared" si="3"/>
        <v>2.8806894088685572E-2</v>
      </c>
      <c r="F30" s="7">
        <v>273</v>
      </c>
      <c r="G30" s="139">
        <f t="shared" si="4"/>
        <v>2.8115635702291072E-2</v>
      </c>
    </row>
    <row r="31" spans="1:8">
      <c r="B31" s="294" t="s">
        <v>544</v>
      </c>
      <c r="C31" s="294"/>
      <c r="D31" s="7">
        <v>1944.8125000000002</v>
      </c>
      <c r="E31" s="139">
        <f t="shared" si="3"/>
        <v>0.20521614545733266</v>
      </c>
      <c r="F31" s="7">
        <v>1945</v>
      </c>
      <c r="G31" s="139">
        <f t="shared" si="4"/>
        <v>0.20031103091925326</v>
      </c>
    </row>
    <row r="32" spans="1:8">
      <c r="B32" s="294" t="s">
        <v>545</v>
      </c>
      <c r="C32" s="294"/>
      <c r="D32" s="7">
        <v>413.08660499999996</v>
      </c>
      <c r="E32" s="139">
        <f t="shared" si="3"/>
        <v>4.3588798826702163E-2</v>
      </c>
      <c r="F32" s="7">
        <v>337.486605</v>
      </c>
      <c r="G32" s="139">
        <f t="shared" si="4"/>
        <v>3.4756961320816869E-2</v>
      </c>
    </row>
    <row r="33" spans="1:7">
      <c r="B33" s="294" t="s">
        <v>546</v>
      </c>
      <c r="C33" s="294"/>
      <c r="D33" s="146">
        <v>48.032000000000004</v>
      </c>
      <c r="E33" s="139">
        <f t="shared" si="3"/>
        <v>5.0683250434715955E-3</v>
      </c>
      <c r="F33" s="7">
        <v>48.245999999999995</v>
      </c>
      <c r="G33" s="139">
        <f t="shared" si="4"/>
        <v>4.9687434435631318E-3</v>
      </c>
    </row>
    <row r="34" spans="1:7">
      <c r="B34" s="294" t="s">
        <v>547</v>
      </c>
      <c r="C34" s="294"/>
      <c r="D34" s="7">
        <v>0</v>
      </c>
      <c r="E34" s="139">
        <f t="shared" si="3"/>
        <v>0</v>
      </c>
      <c r="F34" s="7">
        <v>0</v>
      </c>
      <c r="G34" s="139">
        <f t="shared" si="4"/>
        <v>0</v>
      </c>
    </row>
    <row r="35" spans="1:7">
      <c r="B35" s="294" t="s">
        <v>548</v>
      </c>
      <c r="C35" s="294"/>
      <c r="D35" s="7">
        <v>9.1669999999999998</v>
      </c>
      <c r="E35" s="139">
        <f t="shared" si="3"/>
        <v>9.6729962678014886E-4</v>
      </c>
      <c r="F35" s="7">
        <v>9.1669999999999998</v>
      </c>
      <c r="G35" s="139">
        <f t="shared" si="4"/>
        <v>9.44088031072902E-4</v>
      </c>
    </row>
    <row r="36" spans="1:7">
      <c r="B36" s="294" t="s">
        <v>549</v>
      </c>
      <c r="C36" s="294"/>
      <c r="D36" s="7">
        <v>0</v>
      </c>
      <c r="E36" s="139">
        <f t="shared" si="3"/>
        <v>0</v>
      </c>
      <c r="F36" s="7">
        <v>0</v>
      </c>
      <c r="G36" s="139">
        <f t="shared" si="4"/>
        <v>0</v>
      </c>
    </row>
    <row r="37" spans="1:7" ht="12.75" customHeight="1">
      <c r="B37" s="294" t="s">
        <v>550</v>
      </c>
      <c r="C37" s="294"/>
      <c r="D37" s="7">
        <v>301.89999999999998</v>
      </c>
      <c r="E37" s="139">
        <f t="shared" si="3"/>
        <v>3.1856415111260708E-2</v>
      </c>
      <c r="F37" s="7">
        <v>301</v>
      </c>
      <c r="G37" s="139">
        <f t="shared" si="4"/>
        <v>3.0999290646115799E-2</v>
      </c>
    </row>
    <row r="38" spans="1:7">
      <c r="B38" s="297" t="s">
        <v>551</v>
      </c>
      <c r="C38" s="297"/>
      <c r="D38" s="58">
        <f>+SUM(D30:D37)</f>
        <v>2989.9981050000001</v>
      </c>
      <c r="E38" s="60">
        <f t="shared" si="3"/>
        <v>0.31550387815423281</v>
      </c>
      <c r="F38" s="58">
        <f>+SUM(F30:F37)</f>
        <v>2913.8996050000001</v>
      </c>
      <c r="G38" s="139">
        <f t="shared" si="4"/>
        <v>0.30009575006311301</v>
      </c>
    </row>
    <row r="39" spans="1:7">
      <c r="B39" s="297" t="s">
        <v>555</v>
      </c>
      <c r="C39" s="297"/>
      <c r="D39" s="58">
        <f>+D38+D29</f>
        <v>9476.8981050000002</v>
      </c>
      <c r="E39" s="60">
        <f>+E38+E29</f>
        <v>1</v>
      </c>
      <c r="F39" s="58">
        <f>+F38+F29</f>
        <v>9709.8996050000005</v>
      </c>
      <c r="G39" s="60">
        <f t="shared" si="4"/>
        <v>1</v>
      </c>
    </row>
    <row r="42" spans="1:7">
      <c r="A42" s="197"/>
      <c r="B42" s="289" t="s">
        <v>419</v>
      </c>
      <c r="C42" s="290"/>
      <c r="D42" s="150" t="s">
        <v>192</v>
      </c>
      <c r="E42" s="150">
        <v>2025</v>
      </c>
      <c r="F42" s="150">
        <v>2024</v>
      </c>
      <c r="G42" s="165" t="s">
        <v>146</v>
      </c>
    </row>
    <row r="43" spans="1:7" ht="14.5" customHeight="1">
      <c r="B43" s="288" t="s">
        <v>556</v>
      </c>
      <c r="C43" s="288"/>
      <c r="D43" s="14" t="s">
        <v>49</v>
      </c>
      <c r="E43" s="7">
        <f>(E44+E45)*1000</f>
        <v>18572210.110575959</v>
      </c>
      <c r="F43" s="7">
        <f>(F44+F45)*1000</f>
        <v>19314375.429171</v>
      </c>
    </row>
    <row r="44" spans="1:7" ht="14.5" customHeight="1">
      <c r="B44" s="298" t="s">
        <v>557</v>
      </c>
      <c r="C44" s="299"/>
      <c r="D44" s="188" t="s">
        <v>558</v>
      </c>
      <c r="E44" s="144">
        <v>4712.4186462110001</v>
      </c>
      <c r="F44" s="144">
        <v>4871.352429171</v>
      </c>
    </row>
    <row r="45" spans="1:7" ht="42.75" customHeight="1">
      <c r="B45" s="288" t="s">
        <v>559</v>
      </c>
      <c r="C45" s="288"/>
      <c r="D45" s="188" t="s">
        <v>558</v>
      </c>
      <c r="E45" s="33">
        <f>D20</f>
        <v>13859.791464364956</v>
      </c>
      <c r="F45" s="33">
        <f>F20</f>
        <v>14443.023000000001</v>
      </c>
    </row>
    <row r="46" spans="1:7">
      <c r="B46" s="288" t="s">
        <v>560</v>
      </c>
      <c r="C46" s="288"/>
      <c r="D46" s="189" t="s">
        <v>43</v>
      </c>
      <c r="E46" s="145">
        <v>0.42171692621836443</v>
      </c>
      <c r="F46" s="161">
        <v>0.37770341009972164</v>
      </c>
    </row>
    <row r="48" spans="1:7" ht="16.5">
      <c r="B48" s="142"/>
    </row>
    <row r="49" spans="1:5" ht="26">
      <c r="A49" s="197"/>
      <c r="B49" s="153" t="s">
        <v>561</v>
      </c>
      <c r="C49" s="149" t="s">
        <v>562</v>
      </c>
      <c r="D49" s="150" t="s">
        <v>563</v>
      </c>
      <c r="E49" s="165" t="s">
        <v>146</v>
      </c>
    </row>
    <row r="50" spans="1:5">
      <c r="B50" s="6" t="s">
        <v>564</v>
      </c>
      <c r="C50" s="24" t="s">
        <v>86</v>
      </c>
      <c r="D50" s="24">
        <v>0</v>
      </c>
    </row>
    <row r="51" spans="1:5">
      <c r="B51" s="6" t="s">
        <v>565</v>
      </c>
      <c r="C51" s="49">
        <v>0.85140000000000005</v>
      </c>
      <c r="D51" s="7">
        <v>6</v>
      </c>
    </row>
    <row r="53" spans="1:5" ht="26">
      <c r="B53" s="153" t="s">
        <v>566</v>
      </c>
      <c r="C53" s="149" t="s">
        <v>567</v>
      </c>
      <c r="D53" s="149" t="s">
        <v>568</v>
      </c>
      <c r="E53" s="165" t="s">
        <v>146</v>
      </c>
    </row>
    <row r="54" spans="1:5">
      <c r="B54" s="6" t="s">
        <v>569</v>
      </c>
      <c r="C54" s="24" t="s">
        <v>86</v>
      </c>
      <c r="D54" s="24" t="s">
        <v>86</v>
      </c>
    </row>
    <row r="55" spans="1:5">
      <c r="B55" s="6" t="s">
        <v>570</v>
      </c>
      <c r="C55" s="11">
        <v>0.52</v>
      </c>
      <c r="D55" s="7">
        <v>30</v>
      </c>
    </row>
  </sheetData>
  <mergeCells count="44">
    <mergeCell ref="B7:C7"/>
    <mergeCell ref="F3:G3"/>
    <mergeCell ref="D3:E3"/>
    <mergeCell ref="B4:C4"/>
    <mergeCell ref="B5:C5"/>
    <mergeCell ref="B6:C6"/>
    <mergeCell ref="B19:C19"/>
    <mergeCell ref="B8:C8"/>
    <mergeCell ref="B9:C9"/>
    <mergeCell ref="B10:C10"/>
    <mergeCell ref="B11:C11"/>
    <mergeCell ref="B12:C12"/>
    <mergeCell ref="B13:C13"/>
    <mergeCell ref="B14:C14"/>
    <mergeCell ref="B15:C15"/>
    <mergeCell ref="B16:C16"/>
    <mergeCell ref="B17:C17"/>
    <mergeCell ref="B18:C18"/>
    <mergeCell ref="B42:C42"/>
    <mergeCell ref="B43:C43"/>
    <mergeCell ref="B44:C44"/>
    <mergeCell ref="B45:C45"/>
    <mergeCell ref="B46:C46"/>
    <mergeCell ref="B26:C26"/>
    <mergeCell ref="B1:J1"/>
    <mergeCell ref="B39:C39"/>
    <mergeCell ref="B33:C33"/>
    <mergeCell ref="B34:C34"/>
    <mergeCell ref="B35:C35"/>
    <mergeCell ref="B36:C36"/>
    <mergeCell ref="B37:C37"/>
    <mergeCell ref="B38:C38"/>
    <mergeCell ref="B27:C27"/>
    <mergeCell ref="B28:C28"/>
    <mergeCell ref="B20:C20"/>
    <mergeCell ref="B29:C29"/>
    <mergeCell ref="B30:C30"/>
    <mergeCell ref="B31:C31"/>
    <mergeCell ref="B32:C32"/>
    <mergeCell ref="B23:C23"/>
    <mergeCell ref="B24:C24"/>
    <mergeCell ref="B25:C25"/>
    <mergeCell ref="F22:G22"/>
    <mergeCell ref="D22:E2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9A8A7-1A6E-45AB-BF5B-D32FF11390AF}">
  <sheetPr>
    <tabColor rgb="FF002D4F"/>
  </sheetPr>
  <dimension ref="A1:J21"/>
  <sheetViews>
    <sheetView showGridLines="0" zoomScaleNormal="100" workbookViewId="0"/>
  </sheetViews>
  <sheetFormatPr defaultColWidth="8.81640625" defaultRowHeight="13"/>
  <cols>
    <col min="1" max="1" width="4.81640625" style="1" customWidth="1"/>
    <col min="2" max="2" width="48.81640625" style="1" customWidth="1"/>
    <col min="3" max="3" width="11" style="1" customWidth="1"/>
    <col min="4" max="4" width="16.54296875" style="1" customWidth="1"/>
    <col min="5" max="5" width="6.54296875" style="1" bestFit="1" customWidth="1"/>
    <col min="6" max="6" width="18" style="1" customWidth="1"/>
    <col min="7" max="7" width="42" style="1" customWidth="1"/>
    <col min="8" max="8" width="10.26953125" style="1" customWidth="1"/>
    <col min="9" max="9" width="11" style="1" bestFit="1" customWidth="1"/>
    <col min="10" max="10" width="8" style="1" bestFit="1" customWidth="1"/>
    <col min="11" max="11" width="8" style="1" customWidth="1"/>
    <col min="12" max="12" width="8.81640625" style="1"/>
    <col min="13" max="13" width="8.54296875" style="1" bestFit="1" customWidth="1"/>
    <col min="14" max="14" width="10.453125" style="1" bestFit="1" customWidth="1"/>
    <col min="15" max="16384" width="8.81640625" style="1"/>
  </cols>
  <sheetData>
    <row r="1" spans="1:10" ht="23">
      <c r="B1" s="291" t="s">
        <v>571</v>
      </c>
      <c r="C1" s="291"/>
      <c r="D1" s="291"/>
      <c r="E1" s="291"/>
      <c r="F1" s="291"/>
      <c r="G1" s="291"/>
      <c r="H1" s="291"/>
      <c r="I1" s="291"/>
      <c r="J1" s="291"/>
    </row>
    <row r="3" spans="1:10">
      <c r="A3" s="197"/>
      <c r="B3" s="154" t="s">
        <v>572</v>
      </c>
      <c r="C3" s="150" t="s">
        <v>192</v>
      </c>
      <c r="D3" s="151">
        <v>2025</v>
      </c>
      <c r="E3" s="151">
        <v>2024</v>
      </c>
      <c r="F3" s="165" t="s">
        <v>146</v>
      </c>
    </row>
    <row r="4" spans="1:10" ht="12.75" customHeight="1">
      <c r="B4" s="155" t="s">
        <v>573</v>
      </c>
      <c r="C4" s="16" t="s">
        <v>43</v>
      </c>
      <c r="D4" s="148">
        <f>0.320290077463958*100</f>
        <v>32.029007746395799</v>
      </c>
      <c r="E4" s="10">
        <v>33.369999999999997</v>
      </c>
    </row>
    <row r="6" spans="1:10">
      <c r="B6" s="153" t="s">
        <v>574</v>
      </c>
      <c r="C6" s="153" t="s">
        <v>27</v>
      </c>
      <c r="D6" s="150">
        <v>2025</v>
      </c>
      <c r="E6" s="150">
        <v>2024</v>
      </c>
      <c r="F6" s="248" t="s">
        <v>146</v>
      </c>
    </row>
    <row r="7" spans="1:10">
      <c r="B7" s="5" t="s">
        <v>575</v>
      </c>
      <c r="C7" s="27" t="s">
        <v>576</v>
      </c>
      <c r="D7" s="10">
        <v>0.92800000000000005</v>
      </c>
      <c r="E7" s="10">
        <v>0.92300000000000004</v>
      </c>
    </row>
    <row r="8" spans="1:10" ht="67.5" customHeight="1">
      <c r="B8" s="19" t="s">
        <v>577</v>
      </c>
      <c r="C8" s="27" t="s">
        <v>578</v>
      </c>
      <c r="D8" s="49">
        <v>0.97199999999999998</v>
      </c>
      <c r="E8" s="50">
        <v>0.998</v>
      </c>
    </row>
    <row r="9" spans="1:10" ht="31.5" customHeight="1">
      <c r="B9" s="13" t="s">
        <v>579</v>
      </c>
      <c r="C9" s="27" t="s">
        <v>580</v>
      </c>
      <c r="D9" s="11">
        <v>1</v>
      </c>
      <c r="E9" s="48">
        <v>1</v>
      </c>
    </row>
    <row r="21" spans="1:1">
      <c r="A21" s="182"/>
    </row>
  </sheetData>
  <mergeCells count="1">
    <mergeCell ref="B1:J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96A44-4BA6-44E7-8A98-9E94BB267CC1}">
  <sheetPr>
    <tabColor rgb="FF002060"/>
  </sheetPr>
  <dimension ref="A1:J9"/>
  <sheetViews>
    <sheetView showGridLines="0" zoomScaleNormal="100" workbookViewId="0"/>
  </sheetViews>
  <sheetFormatPr defaultColWidth="8.81640625" defaultRowHeight="13"/>
  <cols>
    <col min="1" max="1" width="4.81640625" style="1" customWidth="1"/>
    <col min="2" max="2" width="40.81640625" style="1" customWidth="1"/>
    <col min="3" max="3" width="9.453125" style="82" customWidth="1"/>
    <col min="4" max="4" width="11.81640625" style="1" customWidth="1"/>
    <col min="5" max="5" width="6.81640625" style="1" bestFit="1" customWidth="1"/>
    <col min="6" max="6" width="18" style="1" customWidth="1"/>
    <col min="7" max="7" width="42" style="1" customWidth="1"/>
    <col min="8" max="8" width="10.26953125" style="1" customWidth="1"/>
    <col min="9" max="9" width="11" style="1" bestFit="1" customWidth="1"/>
    <col min="10" max="10" width="8" style="1" bestFit="1" customWidth="1"/>
    <col min="11" max="11" width="8" style="1" customWidth="1"/>
    <col min="12" max="12" width="8.81640625" style="1"/>
    <col min="13" max="13" width="8.54296875" style="1" bestFit="1" customWidth="1"/>
    <col min="14" max="14" width="10.453125" style="1" bestFit="1" customWidth="1"/>
    <col min="15" max="16384" width="8.81640625" style="1"/>
  </cols>
  <sheetData>
    <row r="1" spans="1:10" ht="23">
      <c r="B1" s="291" t="s">
        <v>581</v>
      </c>
      <c r="C1" s="291"/>
      <c r="D1" s="291"/>
      <c r="E1" s="291"/>
      <c r="F1" s="291"/>
      <c r="G1" s="291"/>
      <c r="H1" s="291"/>
      <c r="I1" s="291"/>
      <c r="J1" s="291"/>
    </row>
    <row r="3" spans="1:10">
      <c r="A3" s="197"/>
      <c r="B3" s="153" t="s">
        <v>582</v>
      </c>
      <c r="C3" s="258" t="s">
        <v>192</v>
      </c>
      <c r="D3" s="150">
        <v>2025</v>
      </c>
      <c r="E3" s="150">
        <v>2024</v>
      </c>
      <c r="F3" s="165" t="s">
        <v>146</v>
      </c>
    </row>
    <row r="4" spans="1:10">
      <c r="B4" s="12" t="s">
        <v>583</v>
      </c>
      <c r="C4" s="41" t="s">
        <v>43</v>
      </c>
      <c r="D4" s="16">
        <v>2.5599217961370502</v>
      </c>
      <c r="E4" s="16">
        <v>2.72</v>
      </c>
    </row>
    <row r="5" spans="1:10">
      <c r="B5" s="19" t="s">
        <v>584</v>
      </c>
      <c r="C5" s="41" t="s">
        <v>43</v>
      </c>
      <c r="D5" s="20">
        <v>1E-3</v>
      </c>
      <c r="E5" s="20">
        <v>2E-3</v>
      </c>
    </row>
    <row r="6" spans="1:10">
      <c r="B6" s="19" t="s">
        <v>585</v>
      </c>
      <c r="C6" s="41" t="s">
        <v>43</v>
      </c>
      <c r="D6" s="21">
        <v>0.16577128356402601</v>
      </c>
      <c r="E6" s="156">
        <v>0.2</v>
      </c>
    </row>
    <row r="8" spans="1:10">
      <c r="B8" s="153" t="s">
        <v>586</v>
      </c>
      <c r="C8" s="258" t="s">
        <v>192</v>
      </c>
      <c r="D8" s="150">
        <v>2025</v>
      </c>
      <c r="E8" s="150">
        <v>2024</v>
      </c>
      <c r="F8" s="165" t="s">
        <v>146</v>
      </c>
    </row>
    <row r="9" spans="1:10">
      <c r="B9" s="12" t="s">
        <v>587</v>
      </c>
      <c r="C9" s="41" t="s">
        <v>360</v>
      </c>
      <c r="D9" s="20">
        <v>0.44600000000000001</v>
      </c>
      <c r="E9" s="20">
        <v>0.66700000000000004</v>
      </c>
    </row>
  </sheetData>
  <mergeCells count="1">
    <mergeCell ref="B1:J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CC5CE-ECFC-41F8-8524-B625DDDA39F2}">
  <sheetPr>
    <tabColor rgb="FF1AAA55"/>
  </sheetPr>
  <dimension ref="A1:K34"/>
  <sheetViews>
    <sheetView showGridLines="0" zoomScaleNormal="100" workbookViewId="0"/>
  </sheetViews>
  <sheetFormatPr defaultColWidth="8.81640625" defaultRowHeight="13"/>
  <cols>
    <col min="1" max="1" width="4.81640625" style="182" customWidth="1"/>
    <col min="2" max="2" width="42.54296875" style="1" customWidth="1"/>
    <col min="3" max="3" width="15.54296875" style="1" customWidth="1"/>
    <col min="4" max="4" width="16.54296875" style="1" customWidth="1"/>
    <col min="5" max="5" width="15.81640625" style="1" customWidth="1"/>
    <col min="6" max="6" width="15.54296875" style="1" customWidth="1"/>
    <col min="7" max="7" width="42" style="1" customWidth="1"/>
    <col min="8" max="8" width="10.26953125" style="1" customWidth="1"/>
    <col min="9" max="9" width="11" style="1" bestFit="1" customWidth="1"/>
    <col min="10" max="10" width="8" style="1" bestFit="1" customWidth="1"/>
    <col min="11" max="11" width="8" style="1" customWidth="1"/>
    <col min="12" max="12" width="8.81640625" style="1"/>
    <col min="13" max="13" width="8.54296875" style="1" bestFit="1" customWidth="1"/>
    <col min="14" max="14" width="10.453125" style="1" bestFit="1" customWidth="1"/>
    <col min="15" max="16384" width="8.81640625" style="1"/>
  </cols>
  <sheetData>
    <row r="1" spans="2:11" ht="23">
      <c r="B1" s="260" t="s">
        <v>25</v>
      </c>
      <c r="C1" s="260"/>
      <c r="D1" s="260"/>
      <c r="E1" s="260"/>
      <c r="F1" s="260"/>
      <c r="G1" s="260"/>
      <c r="H1" s="260"/>
      <c r="I1" s="260"/>
      <c r="J1" s="260"/>
      <c r="K1" s="260"/>
    </row>
    <row r="3" spans="2:11">
      <c r="B3" s="22" t="s">
        <v>26</v>
      </c>
      <c r="C3" s="22" t="s">
        <v>27</v>
      </c>
      <c r="D3" s="22">
        <v>2025</v>
      </c>
      <c r="E3" s="22">
        <v>2024</v>
      </c>
      <c r="F3" s="28" t="s">
        <v>28</v>
      </c>
    </row>
    <row r="4" spans="2:11">
      <c r="B4" s="5" t="s">
        <v>29</v>
      </c>
      <c r="C4" s="25" t="s">
        <v>30</v>
      </c>
      <c r="D4" s="24">
        <v>21670278</v>
      </c>
      <c r="E4" s="24">
        <v>19704949</v>
      </c>
    </row>
    <row r="5" spans="2:11" ht="26">
      <c r="B5" s="29" t="s">
        <v>31</v>
      </c>
      <c r="C5" s="25" t="s">
        <v>30</v>
      </c>
      <c r="D5" s="24">
        <v>0</v>
      </c>
      <c r="E5" s="24">
        <v>0</v>
      </c>
    </row>
    <row r="6" spans="2:11" ht="26">
      <c r="B6" s="29" t="s">
        <v>32</v>
      </c>
      <c r="C6" s="25" t="s">
        <v>30</v>
      </c>
      <c r="D6" s="24">
        <v>1875856</v>
      </c>
      <c r="E6" s="24">
        <v>1927317</v>
      </c>
    </row>
    <row r="7" spans="2:11">
      <c r="B7" s="29" t="s">
        <v>33</v>
      </c>
      <c r="C7" s="25" t="s">
        <v>30</v>
      </c>
      <c r="D7" s="24">
        <v>15632412</v>
      </c>
      <c r="E7" s="24">
        <v>13699743</v>
      </c>
    </row>
    <row r="8" spans="2:11" ht="26">
      <c r="B8" s="29" t="s">
        <v>34</v>
      </c>
      <c r="C8" s="25" t="s">
        <v>30</v>
      </c>
      <c r="D8" s="24">
        <v>4124727</v>
      </c>
      <c r="E8" s="24">
        <v>4038174</v>
      </c>
    </row>
    <row r="9" spans="2:11" ht="26.15" customHeight="1">
      <c r="B9" s="29" t="s">
        <v>35</v>
      </c>
      <c r="C9" s="25" t="s">
        <v>30</v>
      </c>
      <c r="D9" s="24">
        <v>37283</v>
      </c>
      <c r="E9" s="24">
        <v>39715</v>
      </c>
    </row>
    <row r="10" spans="2:11">
      <c r="B10" s="5" t="s">
        <v>36</v>
      </c>
      <c r="C10" s="25" t="s">
        <v>30</v>
      </c>
      <c r="D10" s="24">
        <v>1552</v>
      </c>
      <c r="E10" s="24">
        <v>1326</v>
      </c>
    </row>
    <row r="11" spans="2:11">
      <c r="B11" s="5" t="s">
        <v>37</v>
      </c>
      <c r="C11" s="25" t="s">
        <v>30</v>
      </c>
      <c r="D11" s="24">
        <v>5679103</v>
      </c>
      <c r="E11" s="24">
        <v>5398776</v>
      </c>
    </row>
    <row r="12" spans="2:11" ht="26">
      <c r="B12" s="29" t="s">
        <v>38</v>
      </c>
      <c r="C12" s="25" t="s">
        <v>30</v>
      </c>
      <c r="D12" s="24">
        <v>5132121</v>
      </c>
      <c r="E12" s="24">
        <v>4871414</v>
      </c>
    </row>
    <row r="13" spans="2:11" ht="39">
      <c r="B13" s="29" t="s">
        <v>39</v>
      </c>
      <c r="C13" s="25" t="s">
        <v>30</v>
      </c>
      <c r="D13" s="24">
        <v>542281</v>
      </c>
      <c r="E13" s="24">
        <v>520848</v>
      </c>
    </row>
    <row r="14" spans="2:11" ht="26">
      <c r="B14" s="29" t="s">
        <v>40</v>
      </c>
      <c r="C14" s="25" t="s">
        <v>30</v>
      </c>
      <c r="D14" s="24">
        <v>4701</v>
      </c>
      <c r="E14" s="24">
        <v>6514</v>
      </c>
    </row>
    <row r="15" spans="2:11">
      <c r="B15" s="5" t="s">
        <v>41</v>
      </c>
      <c r="C15" s="25" t="s">
        <v>30</v>
      </c>
      <c r="D15" s="24">
        <v>27350933</v>
      </c>
      <c r="E15" s="24">
        <v>25103725</v>
      </c>
    </row>
    <row r="16" spans="2:11" ht="26">
      <c r="B16" s="5" t="s">
        <v>42</v>
      </c>
      <c r="C16" s="25" t="s">
        <v>43</v>
      </c>
      <c r="D16" s="26">
        <v>79.23</v>
      </c>
      <c r="E16" s="26">
        <v>78.489999999999995</v>
      </c>
    </row>
    <row r="17" spans="1:6" ht="26">
      <c r="B17" s="5" t="s">
        <v>44</v>
      </c>
      <c r="C17" s="25" t="s">
        <v>43</v>
      </c>
      <c r="D17" s="26">
        <v>0.01</v>
      </c>
      <c r="E17" s="26">
        <v>1.3100000000000001E-2</v>
      </c>
    </row>
    <row r="18" spans="1:6" ht="26">
      <c r="B18" s="5" t="s">
        <v>45</v>
      </c>
      <c r="C18" s="25" t="s">
        <v>43</v>
      </c>
      <c r="D18" s="26">
        <v>20.76</v>
      </c>
      <c r="E18" s="26">
        <v>21.51</v>
      </c>
    </row>
    <row r="19" spans="1:6" ht="21" customHeight="1">
      <c r="B19" s="274" t="s">
        <v>46</v>
      </c>
      <c r="C19" s="274"/>
      <c r="D19" s="274"/>
      <c r="E19" s="274"/>
    </row>
    <row r="20" spans="1:6" ht="14.15" customHeight="1">
      <c r="B20" s="274"/>
      <c r="C20" s="274"/>
      <c r="D20" s="274"/>
      <c r="E20" s="274"/>
    </row>
    <row r="21" spans="1:6">
      <c r="B21" s="274"/>
      <c r="C21" s="274"/>
      <c r="D21" s="274"/>
      <c r="E21" s="274"/>
    </row>
    <row r="23" spans="1:6">
      <c r="B23" s="22" t="s">
        <v>47</v>
      </c>
      <c r="C23" s="22" t="s">
        <v>27</v>
      </c>
      <c r="D23" s="22">
        <v>2025</v>
      </c>
      <c r="E23" s="22">
        <v>2024</v>
      </c>
      <c r="F23" s="28" t="s">
        <v>28</v>
      </c>
    </row>
    <row r="24" spans="1:6">
      <c r="B24" s="5" t="s">
        <v>48</v>
      </c>
      <c r="C24" s="25" t="s">
        <v>49</v>
      </c>
      <c r="D24" s="24">
        <v>8332596</v>
      </c>
      <c r="E24" s="24">
        <v>7542713</v>
      </c>
    </row>
    <row r="25" spans="1:6">
      <c r="B25" s="5" t="s">
        <v>50</v>
      </c>
      <c r="C25" s="25" t="s">
        <v>30</v>
      </c>
      <c r="D25" s="24">
        <v>5527195</v>
      </c>
      <c r="E25" s="24">
        <v>6899902</v>
      </c>
    </row>
    <row r="27" spans="1:6">
      <c r="B27" s="22" t="s">
        <v>51</v>
      </c>
      <c r="C27" s="22" t="s">
        <v>27</v>
      </c>
      <c r="D27" s="22">
        <v>2025</v>
      </c>
      <c r="E27" s="22">
        <v>2024</v>
      </c>
      <c r="F27" s="28" t="s">
        <v>28</v>
      </c>
    </row>
    <row r="28" spans="1:6" ht="26">
      <c r="B28" s="5" t="s">
        <v>52</v>
      </c>
      <c r="C28" s="25" t="s">
        <v>49</v>
      </c>
      <c r="D28" s="24">
        <v>27350933</v>
      </c>
      <c r="E28" s="24">
        <v>25103725</v>
      </c>
    </row>
    <row r="29" spans="1:6" ht="26">
      <c r="B29" s="5" t="s">
        <v>53</v>
      </c>
      <c r="C29" s="27" t="s">
        <v>54</v>
      </c>
      <c r="D29" s="24">
        <v>13882</v>
      </c>
      <c r="E29" s="24">
        <v>12699</v>
      </c>
    </row>
    <row r="30" spans="1:6" ht="39">
      <c r="B30" s="5" t="s">
        <v>55</v>
      </c>
      <c r="C30" s="27" t="s">
        <v>56</v>
      </c>
      <c r="D30" s="24">
        <v>1970</v>
      </c>
      <c r="E30" s="24">
        <v>1977</v>
      </c>
    </row>
    <row r="32" spans="1:6">
      <c r="A32" s="196"/>
    </row>
    <row r="34" ht="32.5" customHeight="1"/>
  </sheetData>
  <mergeCells count="2">
    <mergeCell ref="B1:K1"/>
    <mergeCell ref="B19:E2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8340B-1DBC-4503-BC82-1D460764F79D}">
  <sheetPr>
    <tabColor rgb="FF002060"/>
  </sheetPr>
  <dimension ref="A1:J15"/>
  <sheetViews>
    <sheetView showGridLines="0" zoomScaleNormal="100" workbookViewId="0"/>
  </sheetViews>
  <sheetFormatPr defaultColWidth="8.81640625" defaultRowHeight="13"/>
  <cols>
    <col min="1" max="1" width="4.81640625" style="1" customWidth="1"/>
    <col min="2" max="2" width="48.81640625" style="1" customWidth="1"/>
    <col min="3" max="3" width="11" style="1" customWidth="1"/>
    <col min="4" max="4" width="12.1796875" style="1" customWidth="1"/>
    <col min="5" max="5" width="12.453125" style="1" customWidth="1"/>
    <col min="6" max="6" width="18" style="1" customWidth="1"/>
    <col min="7" max="7" width="42" style="1" customWidth="1"/>
    <col min="8" max="8" width="10.26953125" style="1" customWidth="1"/>
    <col min="9" max="9" width="11" style="1" bestFit="1" customWidth="1"/>
    <col min="10" max="10" width="8" style="1" bestFit="1" customWidth="1"/>
    <col min="11" max="11" width="8" style="1" customWidth="1"/>
    <col min="12" max="12" width="8.81640625" style="1"/>
    <col min="13" max="13" width="8.54296875" style="1" bestFit="1" customWidth="1"/>
    <col min="14" max="14" width="10.453125" style="1" bestFit="1" customWidth="1"/>
    <col min="15" max="16384" width="8.81640625" style="1"/>
  </cols>
  <sheetData>
    <row r="1" spans="1:10" ht="23">
      <c r="B1" s="291" t="s">
        <v>588</v>
      </c>
      <c r="C1" s="291"/>
      <c r="D1" s="291"/>
      <c r="E1" s="291"/>
      <c r="F1" s="291"/>
      <c r="G1" s="291"/>
      <c r="H1" s="291"/>
      <c r="I1" s="291"/>
      <c r="J1" s="291"/>
    </row>
    <row r="3" spans="1:10">
      <c r="A3" s="197"/>
      <c r="B3" s="153" t="s">
        <v>589</v>
      </c>
      <c r="C3" s="150" t="s">
        <v>192</v>
      </c>
      <c r="D3" s="150">
        <v>2025</v>
      </c>
      <c r="E3" s="150">
        <v>2024</v>
      </c>
      <c r="F3" s="165" t="s">
        <v>146</v>
      </c>
    </row>
    <row r="4" spans="1:10" ht="26">
      <c r="B4" s="12" t="s">
        <v>590</v>
      </c>
      <c r="C4" s="16" t="s">
        <v>43</v>
      </c>
      <c r="D4" s="40">
        <v>0.99399999999999999</v>
      </c>
      <c r="E4" s="40">
        <v>0.98899999999999999</v>
      </c>
    </row>
    <row r="5" spans="1:10" ht="39">
      <c r="B5" s="19" t="s">
        <v>591</v>
      </c>
      <c r="C5" s="16" t="s">
        <v>43</v>
      </c>
      <c r="D5" s="39">
        <v>0.43</v>
      </c>
      <c r="E5" s="39">
        <v>0.56000000000000005</v>
      </c>
    </row>
    <row r="6" spans="1:10">
      <c r="B6" s="35" t="s">
        <v>592</v>
      </c>
    </row>
    <row r="15" spans="1:10">
      <c r="A15" s="182"/>
    </row>
  </sheetData>
  <mergeCells count="1">
    <mergeCell ref="B1:J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9FAB3-97BB-4850-932C-5D1F48C69F1B}">
  <sheetPr>
    <tabColor rgb="FF1AAA55"/>
  </sheetPr>
  <dimension ref="A1:K120"/>
  <sheetViews>
    <sheetView showGridLines="0" zoomScaleNormal="100" workbookViewId="0"/>
  </sheetViews>
  <sheetFormatPr defaultColWidth="8.81640625" defaultRowHeight="13"/>
  <cols>
    <col min="1" max="1" width="4.81640625" style="1" customWidth="1"/>
    <col min="2" max="2" width="45.453125" style="1" customWidth="1"/>
    <col min="3" max="3" width="13.26953125" style="1" customWidth="1"/>
    <col min="4" max="4" width="18.1796875" style="1" customWidth="1"/>
    <col min="5" max="6" width="20.453125" style="1" customWidth="1"/>
    <col min="7" max="7" width="14.26953125" style="1" customWidth="1"/>
    <col min="8" max="8" width="27.453125" style="1" bestFit="1" customWidth="1"/>
    <col min="9" max="9" width="26.54296875" style="1" bestFit="1" customWidth="1"/>
    <col min="10" max="10" width="17.81640625" style="1" customWidth="1"/>
    <col min="11" max="11" width="8" style="1" customWidth="1"/>
    <col min="12" max="12" width="8.81640625" style="1"/>
    <col min="13" max="13" width="8.54296875" style="1" bestFit="1" customWidth="1"/>
    <col min="14" max="14" width="10.453125" style="1" bestFit="1" customWidth="1"/>
    <col min="15" max="16384" width="8.81640625" style="1"/>
  </cols>
  <sheetData>
    <row r="1" spans="2:11" ht="23">
      <c r="B1" s="260" t="s">
        <v>57</v>
      </c>
      <c r="C1" s="260"/>
      <c r="D1" s="260"/>
      <c r="E1" s="260"/>
      <c r="F1" s="260"/>
      <c r="G1" s="260"/>
      <c r="H1" s="260"/>
      <c r="I1" s="260"/>
      <c r="J1" s="260"/>
      <c r="K1" s="260"/>
    </row>
    <row r="2" spans="2:11">
      <c r="C2" s="8"/>
      <c r="D2" s="8"/>
      <c r="E2" s="8"/>
      <c r="F2" s="8"/>
      <c r="G2" s="8"/>
      <c r="H2" s="8"/>
      <c r="I2" s="8"/>
      <c r="J2" s="8"/>
    </row>
    <row r="3" spans="2:11">
      <c r="B3" s="22" t="s">
        <v>58</v>
      </c>
      <c r="C3" s="22" t="s">
        <v>27</v>
      </c>
      <c r="D3" s="22">
        <v>2025</v>
      </c>
      <c r="E3" s="22">
        <v>2024</v>
      </c>
      <c r="F3" s="28" t="s">
        <v>28</v>
      </c>
    </row>
    <row r="4" spans="2:11" ht="15">
      <c r="B4" s="5" t="s">
        <v>59</v>
      </c>
      <c r="C4" s="25" t="s">
        <v>60</v>
      </c>
      <c r="D4" s="24">
        <v>5047291</v>
      </c>
      <c r="E4" s="24">
        <v>4620312</v>
      </c>
    </row>
    <row r="5" spans="2:11" ht="15">
      <c r="B5" s="5" t="s">
        <v>61</v>
      </c>
      <c r="C5" s="25" t="s">
        <v>60</v>
      </c>
      <c r="D5" s="24">
        <v>248020</v>
      </c>
      <c r="E5" s="24">
        <v>249731</v>
      </c>
    </row>
    <row r="6" spans="2:11" ht="15">
      <c r="B6" s="5" t="s">
        <v>62</v>
      </c>
      <c r="C6" s="25" t="s">
        <v>60</v>
      </c>
      <c r="D6" s="24">
        <v>127538</v>
      </c>
      <c r="E6" s="24">
        <v>108261</v>
      </c>
    </row>
    <row r="7" spans="2:11" ht="15">
      <c r="B7" s="5" t="s">
        <v>63</v>
      </c>
      <c r="C7" s="25" t="s">
        <v>60</v>
      </c>
      <c r="D7" s="24">
        <v>13195215</v>
      </c>
      <c r="E7" s="24">
        <v>12892311</v>
      </c>
    </row>
    <row r="8" spans="2:11" ht="15">
      <c r="B8" s="5" t="s">
        <v>64</v>
      </c>
      <c r="C8" s="25" t="s">
        <v>60</v>
      </c>
      <c r="D8" s="24">
        <v>18490526</v>
      </c>
      <c r="E8" s="24">
        <v>17762354</v>
      </c>
    </row>
    <row r="9" spans="2:11" ht="15">
      <c r="B9" s="5" t="s">
        <v>65</v>
      </c>
      <c r="C9" s="25" t="s">
        <v>60</v>
      </c>
      <c r="D9" s="24">
        <v>18370044</v>
      </c>
      <c r="E9" s="24">
        <v>17620884</v>
      </c>
    </row>
    <row r="11" spans="2:11">
      <c r="B11" s="22" t="s">
        <v>66</v>
      </c>
      <c r="C11" s="22" t="s">
        <v>27</v>
      </c>
      <c r="D11" s="22">
        <v>2025</v>
      </c>
      <c r="E11" s="22">
        <v>2024</v>
      </c>
      <c r="F11" s="28" t="s">
        <v>28</v>
      </c>
    </row>
    <row r="12" spans="2:11">
      <c r="B12" s="5" t="s">
        <v>67</v>
      </c>
      <c r="C12" s="25" t="s">
        <v>68</v>
      </c>
      <c r="D12" s="24">
        <v>14063</v>
      </c>
      <c r="E12" s="24">
        <v>12857</v>
      </c>
    </row>
    <row r="13" spans="2:11" ht="26">
      <c r="B13" s="5" t="s">
        <v>69</v>
      </c>
      <c r="C13" s="27" t="s">
        <v>70</v>
      </c>
      <c r="D13" s="24">
        <v>1315</v>
      </c>
      <c r="E13" s="24">
        <v>1382</v>
      </c>
    </row>
    <row r="14" spans="2:11" ht="26">
      <c r="B14" s="5" t="s">
        <v>71</v>
      </c>
      <c r="C14" s="27" t="s">
        <v>70</v>
      </c>
      <c r="D14" s="24">
        <v>1306</v>
      </c>
      <c r="E14" s="24">
        <v>1371</v>
      </c>
    </row>
    <row r="15" spans="2:11">
      <c r="B15" s="5" t="s">
        <v>72</v>
      </c>
      <c r="C15" s="27" t="s">
        <v>73</v>
      </c>
      <c r="D15" s="24">
        <v>288</v>
      </c>
      <c r="E15" s="24">
        <v>258</v>
      </c>
    </row>
    <row r="17" spans="1:6">
      <c r="B17" s="22" t="s">
        <v>74</v>
      </c>
      <c r="C17" s="22" t="s">
        <v>27</v>
      </c>
      <c r="D17" s="22">
        <v>2025</v>
      </c>
      <c r="E17" s="22">
        <v>2024</v>
      </c>
      <c r="F17" s="28" t="s">
        <v>28</v>
      </c>
    </row>
    <row r="18" spans="1:6" ht="15">
      <c r="B18" s="5" t="s">
        <v>59</v>
      </c>
      <c r="C18" s="25" t="s">
        <v>60</v>
      </c>
      <c r="D18" s="24">
        <v>5047291</v>
      </c>
      <c r="E18" s="24">
        <v>4620312</v>
      </c>
    </row>
    <row r="19" spans="1:6" ht="26">
      <c r="B19" s="12" t="s">
        <v>75</v>
      </c>
      <c r="C19" s="25" t="s">
        <v>60</v>
      </c>
      <c r="D19" s="24">
        <v>3354430</v>
      </c>
      <c r="E19" s="24">
        <v>3008751</v>
      </c>
    </row>
    <row r="20" spans="1:6" ht="26">
      <c r="B20" s="5" t="s">
        <v>76</v>
      </c>
      <c r="C20" s="25" t="s">
        <v>43</v>
      </c>
      <c r="D20" s="26">
        <v>66.459999999999994</v>
      </c>
      <c r="E20" s="26">
        <v>65.12</v>
      </c>
    </row>
    <row r="22" spans="1:6">
      <c r="B22" s="22" t="s">
        <v>77</v>
      </c>
      <c r="C22" s="22" t="s">
        <v>27</v>
      </c>
      <c r="D22" s="22">
        <v>2025</v>
      </c>
      <c r="E22" s="22">
        <v>2024</v>
      </c>
      <c r="F22" s="28" t="s">
        <v>28</v>
      </c>
    </row>
    <row r="23" spans="1:6" ht="39">
      <c r="B23" s="5" t="s">
        <v>78</v>
      </c>
      <c r="C23" s="25" t="s">
        <v>60</v>
      </c>
      <c r="D23" s="24">
        <v>1552309</v>
      </c>
      <c r="E23" s="24">
        <v>1399925</v>
      </c>
    </row>
    <row r="25" spans="1:6">
      <c r="B25" s="22" t="s">
        <v>79</v>
      </c>
      <c r="C25" s="22" t="s">
        <v>27</v>
      </c>
      <c r="D25" s="22">
        <v>2025</v>
      </c>
      <c r="E25" s="22">
        <v>2024</v>
      </c>
      <c r="F25" s="28" t="s">
        <v>28</v>
      </c>
    </row>
    <row r="26" spans="1:6" ht="15">
      <c r="B26" s="5" t="s">
        <v>61</v>
      </c>
      <c r="C26" s="25" t="s">
        <v>60</v>
      </c>
      <c r="D26" s="24">
        <v>134094</v>
      </c>
      <c r="E26" s="24">
        <v>162128</v>
      </c>
    </row>
    <row r="27" spans="1:6" ht="15">
      <c r="A27" s="182"/>
      <c r="B27" s="5" t="s">
        <v>62</v>
      </c>
      <c r="C27" s="25" t="s">
        <v>60</v>
      </c>
      <c r="D27" s="24">
        <v>13612</v>
      </c>
      <c r="E27" s="24">
        <v>20658</v>
      </c>
    </row>
    <row r="28" spans="1:6" ht="26">
      <c r="B28" s="5" t="s">
        <v>80</v>
      </c>
      <c r="C28" s="25" t="s">
        <v>60</v>
      </c>
      <c r="D28" s="24">
        <v>113926</v>
      </c>
      <c r="E28" s="24">
        <v>87603</v>
      </c>
    </row>
    <row r="30" spans="1:6">
      <c r="B30" s="22" t="s">
        <v>81</v>
      </c>
      <c r="C30" s="22" t="s">
        <v>27</v>
      </c>
      <c r="D30" s="22">
        <v>2025</v>
      </c>
      <c r="E30" s="22">
        <v>2024</v>
      </c>
      <c r="F30" s="28" t="s">
        <v>28</v>
      </c>
    </row>
    <row r="31" spans="1:6" ht="15">
      <c r="B31" s="5" t="s">
        <v>82</v>
      </c>
      <c r="C31" s="25" t="s">
        <v>60</v>
      </c>
      <c r="D31" s="24">
        <v>1354745</v>
      </c>
      <c r="E31" s="24">
        <v>1171059</v>
      </c>
    </row>
    <row r="32" spans="1:6" ht="15">
      <c r="B32" s="30" t="s">
        <v>83</v>
      </c>
      <c r="C32" s="25" t="s">
        <v>60</v>
      </c>
      <c r="D32" s="24">
        <v>928897</v>
      </c>
      <c r="E32" s="24">
        <v>1056584</v>
      </c>
    </row>
    <row r="33" spans="2:10" ht="15">
      <c r="B33" s="30" t="s">
        <v>84</v>
      </c>
      <c r="C33" s="25" t="s">
        <v>60</v>
      </c>
      <c r="D33" s="24">
        <v>118191</v>
      </c>
      <c r="E33" s="24">
        <v>114428</v>
      </c>
    </row>
    <row r="34" spans="2:10" ht="15">
      <c r="B34" s="30" t="s">
        <v>85</v>
      </c>
      <c r="C34" s="25" t="s">
        <v>60</v>
      </c>
      <c r="D34" s="24">
        <v>307657</v>
      </c>
      <c r="E34" s="24" t="s">
        <v>86</v>
      </c>
    </row>
    <row r="35" spans="2:10" ht="15">
      <c r="B35" s="5" t="s">
        <v>87</v>
      </c>
      <c r="C35" s="25" t="s">
        <v>60</v>
      </c>
      <c r="D35" s="24">
        <v>228899</v>
      </c>
      <c r="E35" s="24" t="s">
        <v>86</v>
      </c>
    </row>
    <row r="36" spans="2:10" ht="26">
      <c r="B36" s="5" t="s">
        <v>88</v>
      </c>
      <c r="C36" s="25" t="s">
        <v>60</v>
      </c>
      <c r="D36" s="24">
        <v>4631641</v>
      </c>
      <c r="E36" s="24">
        <v>4153510</v>
      </c>
    </row>
    <row r="37" spans="2:10" ht="15">
      <c r="B37" s="5" t="s">
        <v>89</v>
      </c>
      <c r="C37" s="25" t="s">
        <v>60</v>
      </c>
      <c r="D37" s="24">
        <v>17719</v>
      </c>
      <c r="E37" s="24" t="s">
        <v>86</v>
      </c>
    </row>
    <row r="38" spans="2:10" ht="26">
      <c r="B38" s="5" t="s">
        <v>90</v>
      </c>
      <c r="C38" s="25" t="s">
        <v>60</v>
      </c>
      <c r="D38" s="24">
        <v>435975</v>
      </c>
      <c r="E38" s="24">
        <v>269034</v>
      </c>
    </row>
    <row r="39" spans="2:10" ht="15">
      <c r="B39" s="5" t="s">
        <v>91</v>
      </c>
      <c r="C39" s="25" t="s">
        <v>60</v>
      </c>
      <c r="D39" s="24">
        <v>1725</v>
      </c>
      <c r="E39" s="24">
        <v>1121</v>
      </c>
    </row>
    <row r="40" spans="2:10" ht="15">
      <c r="B40" s="5" t="s">
        <v>92</v>
      </c>
      <c r="C40" s="25" t="s">
        <v>60</v>
      </c>
      <c r="D40" s="24">
        <v>14649</v>
      </c>
      <c r="E40" s="24">
        <v>15115</v>
      </c>
    </row>
    <row r="41" spans="2:10" ht="15">
      <c r="B41" s="5" t="s">
        <v>93</v>
      </c>
      <c r="C41" s="25" t="s">
        <v>60</v>
      </c>
      <c r="D41" s="24">
        <v>484641</v>
      </c>
      <c r="E41" s="24">
        <v>445899</v>
      </c>
    </row>
    <row r="42" spans="2:10" ht="15">
      <c r="B42" s="5" t="s">
        <v>94</v>
      </c>
      <c r="C42" s="25" t="s">
        <v>60</v>
      </c>
      <c r="D42" s="24">
        <v>5765181</v>
      </c>
      <c r="E42" s="24">
        <v>6476361</v>
      </c>
    </row>
    <row r="43" spans="2:10" ht="15">
      <c r="B43" s="5" t="s">
        <v>95</v>
      </c>
      <c r="C43" s="25" t="s">
        <v>60</v>
      </c>
      <c r="D43" s="24">
        <v>260040</v>
      </c>
      <c r="E43" s="24">
        <v>360212</v>
      </c>
    </row>
    <row r="44" spans="2:10" ht="15">
      <c r="B44" s="5" t="s">
        <v>96</v>
      </c>
      <c r="C44" s="25" t="s">
        <v>60</v>
      </c>
      <c r="D44" s="24">
        <v>13195215</v>
      </c>
      <c r="E44" s="24">
        <v>12892311</v>
      </c>
    </row>
    <row r="45" spans="2:10">
      <c r="B45" s="1" t="s">
        <v>97</v>
      </c>
    </row>
    <row r="47" spans="2:10">
      <c r="B47" s="22" t="s">
        <v>98</v>
      </c>
      <c r="C47" s="22" t="s">
        <v>27</v>
      </c>
      <c r="D47" s="22" t="s">
        <v>99</v>
      </c>
      <c r="E47" s="22" t="s">
        <v>100</v>
      </c>
      <c r="F47" s="22" t="s">
        <v>101</v>
      </c>
      <c r="G47" s="22" t="s">
        <v>102</v>
      </c>
      <c r="H47" s="22" t="s">
        <v>103</v>
      </c>
      <c r="I47" s="22" t="s">
        <v>104</v>
      </c>
      <c r="J47" s="28" t="s">
        <v>28</v>
      </c>
    </row>
    <row r="48" spans="2:10" ht="15">
      <c r="B48" s="5" t="s">
        <v>22</v>
      </c>
      <c r="C48" s="25" t="s">
        <v>60</v>
      </c>
      <c r="D48" s="24">
        <v>1919292</v>
      </c>
      <c r="E48" s="24">
        <v>46142</v>
      </c>
      <c r="F48" s="24">
        <v>4684</v>
      </c>
      <c r="G48" s="24">
        <v>1494981</v>
      </c>
      <c r="H48" s="24">
        <v>3460415</v>
      </c>
      <c r="I48" s="24">
        <v>3418957</v>
      </c>
    </row>
    <row r="49" spans="2:10" ht="15">
      <c r="B49" s="5" t="s">
        <v>23</v>
      </c>
      <c r="C49" s="25" t="s">
        <v>60</v>
      </c>
      <c r="D49" s="24">
        <v>65805</v>
      </c>
      <c r="E49" s="24">
        <v>133135</v>
      </c>
      <c r="F49" s="24">
        <v>114844</v>
      </c>
      <c r="G49" s="24">
        <v>116780</v>
      </c>
      <c r="H49" s="24">
        <v>315720</v>
      </c>
      <c r="I49" s="24">
        <v>297429</v>
      </c>
    </row>
    <row r="50" spans="2:10" ht="15">
      <c r="B50" s="5" t="s">
        <v>105</v>
      </c>
      <c r="C50" s="25" t="s">
        <v>60</v>
      </c>
      <c r="D50" s="24">
        <v>2932955</v>
      </c>
      <c r="E50" s="24">
        <v>52159</v>
      </c>
      <c r="F50" s="24">
        <v>5295</v>
      </c>
      <c r="G50" s="24">
        <v>905624</v>
      </c>
      <c r="H50" s="24">
        <v>3890738</v>
      </c>
      <c r="I50" s="24">
        <v>3843874</v>
      </c>
    </row>
    <row r="51" spans="2:10" ht="15">
      <c r="B51" s="5" t="s">
        <v>24</v>
      </c>
      <c r="C51" s="25" t="s">
        <v>60</v>
      </c>
      <c r="D51" s="24">
        <v>475</v>
      </c>
      <c r="E51" s="24">
        <v>18</v>
      </c>
      <c r="F51" s="24">
        <v>2</v>
      </c>
      <c r="G51" s="24">
        <v>9857510</v>
      </c>
      <c r="H51" s="24">
        <v>9858003</v>
      </c>
      <c r="I51" s="24">
        <v>9857987</v>
      </c>
    </row>
    <row r="52" spans="2:10" ht="15">
      <c r="B52" s="5" t="s">
        <v>106</v>
      </c>
      <c r="C52" s="25" t="s">
        <v>60</v>
      </c>
      <c r="D52" s="24">
        <v>1356</v>
      </c>
      <c r="E52" s="24">
        <v>1343</v>
      </c>
      <c r="F52" s="24">
        <v>136</v>
      </c>
      <c r="G52" s="24">
        <v>56051</v>
      </c>
      <c r="H52" s="24">
        <v>58750</v>
      </c>
      <c r="I52" s="24">
        <v>57543</v>
      </c>
    </row>
    <row r="53" spans="2:10" ht="15">
      <c r="B53" s="5" t="s">
        <v>107</v>
      </c>
      <c r="C53" s="25" t="s">
        <v>60</v>
      </c>
      <c r="D53" s="24">
        <v>127408</v>
      </c>
      <c r="E53" s="24">
        <v>15223</v>
      </c>
      <c r="F53" s="24">
        <v>2577</v>
      </c>
      <c r="G53" s="24">
        <v>764269</v>
      </c>
      <c r="H53" s="24">
        <v>906900</v>
      </c>
      <c r="I53" s="24">
        <v>894254</v>
      </c>
    </row>
    <row r="54" spans="2:10" ht="15">
      <c r="B54" s="45" t="s">
        <v>108</v>
      </c>
      <c r="C54" s="46" t="s">
        <v>109</v>
      </c>
      <c r="D54" s="53">
        <f t="shared" ref="D54:I54" si="0">+SUM(D48:D53)</f>
        <v>5047291</v>
      </c>
      <c r="E54" s="53">
        <f t="shared" si="0"/>
        <v>248020</v>
      </c>
      <c r="F54" s="53">
        <f t="shared" si="0"/>
        <v>127538</v>
      </c>
      <c r="G54" s="53">
        <f t="shared" si="0"/>
        <v>13195215</v>
      </c>
      <c r="H54" s="53">
        <f t="shared" si="0"/>
        <v>18490526</v>
      </c>
      <c r="I54" s="53">
        <f t="shared" si="0"/>
        <v>18370044</v>
      </c>
    </row>
    <row r="56" spans="2:10">
      <c r="B56" s="22" t="s">
        <v>110</v>
      </c>
      <c r="C56" s="22" t="s">
        <v>27</v>
      </c>
      <c r="D56" s="22" t="s">
        <v>99</v>
      </c>
      <c r="E56" s="22" t="s">
        <v>100</v>
      </c>
      <c r="F56" s="22" t="s">
        <v>101</v>
      </c>
      <c r="G56" s="22" t="s">
        <v>102</v>
      </c>
      <c r="H56" s="22" t="s">
        <v>103</v>
      </c>
      <c r="I56" s="22" t="s">
        <v>104</v>
      </c>
      <c r="J56" s="28" t="s">
        <v>28</v>
      </c>
    </row>
    <row r="57" spans="2:10" ht="15">
      <c r="B57" s="5" t="s">
        <v>111</v>
      </c>
      <c r="C57" s="25" t="s">
        <v>60</v>
      </c>
      <c r="D57" s="24"/>
      <c r="E57" s="24"/>
      <c r="F57" s="24"/>
      <c r="G57" s="24">
        <v>7169994</v>
      </c>
      <c r="H57" s="24">
        <v>6615719</v>
      </c>
      <c r="I57" s="24">
        <v>6615719</v>
      </c>
    </row>
    <row r="58" spans="2:10" ht="15">
      <c r="B58" s="5" t="s">
        <v>112</v>
      </c>
      <c r="C58" s="25" t="s">
        <v>60</v>
      </c>
      <c r="D58" s="24">
        <v>5047291</v>
      </c>
      <c r="E58" s="24">
        <v>248020</v>
      </c>
      <c r="F58" s="24">
        <v>127538</v>
      </c>
      <c r="G58" s="24"/>
      <c r="H58" s="24">
        <v>5295311</v>
      </c>
      <c r="I58" s="24">
        <v>5174829</v>
      </c>
    </row>
    <row r="59" spans="2:10" ht="15">
      <c r="B59" s="5" t="s">
        <v>113</v>
      </c>
      <c r="C59" s="25" t="s">
        <v>60</v>
      </c>
      <c r="D59" s="24"/>
      <c r="E59" s="24"/>
      <c r="F59" s="24"/>
      <c r="G59" s="24">
        <v>6025221</v>
      </c>
      <c r="H59" s="24">
        <v>6025221</v>
      </c>
      <c r="I59" s="24">
        <v>6025221</v>
      </c>
    </row>
    <row r="60" spans="2:10" ht="15">
      <c r="B60" s="45" t="s">
        <v>108</v>
      </c>
      <c r="C60" s="46" t="s">
        <v>109</v>
      </c>
      <c r="D60" s="53">
        <v>5047291</v>
      </c>
      <c r="E60" s="53">
        <v>248020</v>
      </c>
      <c r="F60" s="53">
        <v>127538</v>
      </c>
      <c r="G60" s="53">
        <v>13195215</v>
      </c>
      <c r="H60" s="53">
        <v>18490526</v>
      </c>
      <c r="I60" s="53">
        <v>18370044</v>
      </c>
    </row>
    <row r="62" spans="2:10">
      <c r="B62" s="22" t="s">
        <v>114</v>
      </c>
      <c r="C62" s="22" t="s">
        <v>27</v>
      </c>
      <c r="D62" s="22" t="s">
        <v>115</v>
      </c>
      <c r="E62" s="22" t="s">
        <v>116</v>
      </c>
      <c r="F62" s="22" t="s">
        <v>117</v>
      </c>
      <c r="G62" s="22" t="s">
        <v>118</v>
      </c>
      <c r="H62" s="28" t="s">
        <v>28</v>
      </c>
    </row>
    <row r="63" spans="2:10" ht="15">
      <c r="B63" s="5" t="s">
        <v>119</v>
      </c>
      <c r="C63" s="25" t="s">
        <v>60</v>
      </c>
      <c r="D63" s="26">
        <v>77.09</v>
      </c>
      <c r="E63" s="24" t="s">
        <v>120</v>
      </c>
      <c r="F63" s="24" t="s">
        <v>121</v>
      </c>
      <c r="G63" s="24" t="s">
        <v>122</v>
      </c>
    </row>
    <row r="65" spans="2:6">
      <c r="B65" s="22" t="s">
        <v>123</v>
      </c>
      <c r="C65" s="22" t="s">
        <v>27</v>
      </c>
      <c r="D65" s="22">
        <v>2025</v>
      </c>
      <c r="E65" s="28" t="s">
        <v>28</v>
      </c>
    </row>
    <row r="66" spans="2:6" ht="15">
      <c r="B66" s="5" t="s">
        <v>123</v>
      </c>
      <c r="C66" s="25" t="s">
        <v>124</v>
      </c>
      <c r="D66" s="26">
        <v>75</v>
      </c>
    </row>
    <row r="68" spans="2:6">
      <c r="B68" s="22" t="s">
        <v>125</v>
      </c>
      <c r="C68" s="22" t="s">
        <v>27</v>
      </c>
      <c r="D68" s="23">
        <v>2025</v>
      </c>
      <c r="E68" s="23">
        <v>2024</v>
      </c>
      <c r="F68" s="28" t="s">
        <v>28</v>
      </c>
    </row>
    <row r="69" spans="2:6">
      <c r="B69" s="12" t="s">
        <v>126</v>
      </c>
      <c r="C69" s="25" t="s">
        <v>127</v>
      </c>
      <c r="D69" s="7">
        <v>11740</v>
      </c>
      <c r="E69" s="33">
        <v>12650</v>
      </c>
    </row>
    <row r="70" spans="2:6">
      <c r="B70" s="12" t="s">
        <v>128</v>
      </c>
      <c r="C70" s="25" t="s">
        <v>127</v>
      </c>
      <c r="D70" s="7">
        <v>105</v>
      </c>
      <c r="E70" s="33">
        <v>96</v>
      </c>
    </row>
    <row r="71" spans="2:6">
      <c r="B71" s="12" t="s">
        <v>129</v>
      </c>
      <c r="C71" s="25" t="s">
        <v>127</v>
      </c>
      <c r="D71" s="7">
        <v>547516</v>
      </c>
      <c r="E71" s="33">
        <v>0</v>
      </c>
    </row>
    <row r="72" spans="2:6">
      <c r="B72" s="12" t="s">
        <v>130</v>
      </c>
      <c r="C72" s="25" t="s">
        <v>127</v>
      </c>
      <c r="D72" s="7">
        <v>1146472</v>
      </c>
      <c r="E72" s="33">
        <v>1017717</v>
      </c>
    </row>
    <row r="73" spans="2:6">
      <c r="B73" s="51" t="s">
        <v>108</v>
      </c>
      <c r="C73" s="46" t="s">
        <v>127</v>
      </c>
      <c r="D73" s="52">
        <v>1705833</v>
      </c>
      <c r="E73" s="52">
        <v>1030463</v>
      </c>
    </row>
    <row r="74" spans="2:6">
      <c r="B74" s="275" t="s">
        <v>131</v>
      </c>
      <c r="C74" s="275"/>
      <c r="D74" s="275"/>
      <c r="E74" s="275"/>
    </row>
    <row r="75" spans="2:6">
      <c r="B75" s="276"/>
      <c r="C75" s="276"/>
      <c r="D75" s="276"/>
      <c r="E75" s="276"/>
    </row>
    <row r="77" spans="2:6">
      <c r="B77" s="22" t="s">
        <v>132</v>
      </c>
      <c r="C77" s="22" t="s">
        <v>27</v>
      </c>
      <c r="D77" s="23">
        <v>2025</v>
      </c>
      <c r="E77" s="23">
        <v>2024</v>
      </c>
      <c r="F77" s="28" t="s">
        <v>28</v>
      </c>
    </row>
    <row r="78" spans="2:6">
      <c r="B78" s="12" t="s">
        <v>133</v>
      </c>
      <c r="C78" s="25" t="s">
        <v>127</v>
      </c>
      <c r="D78" s="7">
        <v>177000</v>
      </c>
      <c r="E78" s="33">
        <v>182000</v>
      </c>
    </row>
    <row r="79" spans="2:6">
      <c r="B79" s="12" t="s">
        <v>134</v>
      </c>
      <c r="C79" s="25" t="s">
        <v>127</v>
      </c>
      <c r="D79" s="7">
        <v>168667</v>
      </c>
      <c r="E79" s="33">
        <v>179667</v>
      </c>
    </row>
    <row r="80" spans="2:6">
      <c r="B80" s="12" t="s">
        <v>135</v>
      </c>
      <c r="C80" s="25" t="s">
        <v>127</v>
      </c>
      <c r="D80" s="7">
        <v>2753000</v>
      </c>
      <c r="E80" s="33">
        <v>2592000</v>
      </c>
    </row>
    <row r="81" spans="2:6">
      <c r="B81" s="12" t="s">
        <v>136</v>
      </c>
      <c r="C81" s="25" t="s">
        <v>127</v>
      </c>
      <c r="D81" s="7">
        <v>13000</v>
      </c>
      <c r="E81" s="33">
        <v>14000</v>
      </c>
    </row>
    <row r="82" spans="2:6">
      <c r="B82" s="12" t="s">
        <v>137</v>
      </c>
      <c r="C82" s="25" t="s">
        <v>127</v>
      </c>
      <c r="D82" s="7">
        <v>56</v>
      </c>
      <c r="E82" s="33">
        <v>202</v>
      </c>
    </row>
    <row r="83" spans="2:6">
      <c r="B83" s="12" t="s">
        <v>138</v>
      </c>
      <c r="C83" s="25" t="s">
        <v>127</v>
      </c>
      <c r="D83" s="7">
        <v>941</v>
      </c>
      <c r="E83" s="33">
        <v>1303</v>
      </c>
    </row>
    <row r="84" spans="2:6">
      <c r="B84" s="51" t="s">
        <v>108</v>
      </c>
      <c r="C84" s="46" t="s">
        <v>127</v>
      </c>
      <c r="D84" s="52">
        <v>3112664</v>
      </c>
      <c r="E84" s="52">
        <v>2969172</v>
      </c>
    </row>
    <row r="86" spans="2:6">
      <c r="B86" s="22" t="s">
        <v>132</v>
      </c>
      <c r="C86" s="22" t="s">
        <v>27</v>
      </c>
      <c r="D86" s="23">
        <v>2025</v>
      </c>
      <c r="E86" s="23">
        <v>2024</v>
      </c>
      <c r="F86" s="28" t="s">
        <v>28</v>
      </c>
    </row>
    <row r="87" spans="2:6">
      <c r="B87" s="12" t="s">
        <v>133</v>
      </c>
      <c r="C87" s="25" t="s">
        <v>127</v>
      </c>
      <c r="D87" s="7">
        <v>177000</v>
      </c>
      <c r="E87" s="33">
        <v>182000</v>
      </c>
    </row>
    <row r="88" spans="2:6">
      <c r="B88" s="12" t="s">
        <v>134</v>
      </c>
      <c r="C88" s="25" t="s">
        <v>127</v>
      </c>
      <c r="D88" s="7">
        <v>168667</v>
      </c>
      <c r="E88" s="33">
        <v>179667</v>
      </c>
    </row>
    <row r="89" spans="2:6">
      <c r="B89" s="12" t="s">
        <v>135</v>
      </c>
      <c r="C89" s="25" t="s">
        <v>127</v>
      </c>
      <c r="D89" s="7">
        <v>2753000</v>
      </c>
      <c r="E89" s="33">
        <v>2592000</v>
      </c>
    </row>
    <row r="90" spans="2:6">
      <c r="B90" s="12" t="s">
        <v>136</v>
      </c>
      <c r="C90" s="25" t="s">
        <v>127</v>
      </c>
      <c r="D90" s="7">
        <v>13000</v>
      </c>
      <c r="E90" s="33">
        <v>14000</v>
      </c>
    </row>
    <row r="91" spans="2:6">
      <c r="B91" s="12" t="s">
        <v>137</v>
      </c>
      <c r="C91" s="25" t="s">
        <v>127</v>
      </c>
      <c r="D91" s="7">
        <v>56</v>
      </c>
      <c r="E91" s="33">
        <v>202</v>
      </c>
    </row>
    <row r="92" spans="2:6">
      <c r="B92" s="12" t="s">
        <v>138</v>
      </c>
      <c r="C92" s="25" t="s">
        <v>127</v>
      </c>
      <c r="D92" s="7">
        <v>941</v>
      </c>
      <c r="E92" s="33">
        <v>1303</v>
      </c>
    </row>
    <row r="93" spans="2:6">
      <c r="B93" s="51" t="s">
        <v>108</v>
      </c>
      <c r="C93" s="46" t="s">
        <v>127</v>
      </c>
      <c r="D93" s="52">
        <v>3112664</v>
      </c>
      <c r="E93" s="52">
        <v>2969172</v>
      </c>
    </row>
    <row r="95" spans="2:6">
      <c r="B95" s="22" t="s">
        <v>139</v>
      </c>
      <c r="C95" s="22" t="s">
        <v>27</v>
      </c>
      <c r="D95" s="23">
        <v>2025</v>
      </c>
      <c r="E95" s="23">
        <v>2024</v>
      </c>
      <c r="F95" s="28" t="s">
        <v>28</v>
      </c>
    </row>
    <row r="96" spans="2:6">
      <c r="B96" s="12" t="s">
        <v>140</v>
      </c>
      <c r="C96" s="25" t="s">
        <v>127</v>
      </c>
      <c r="D96" s="33">
        <v>0</v>
      </c>
      <c r="E96" s="33">
        <v>0</v>
      </c>
    </row>
    <row r="97" spans="1:6" ht="26">
      <c r="B97" s="12" t="s">
        <v>141</v>
      </c>
      <c r="C97" s="25" t="s">
        <v>127</v>
      </c>
      <c r="D97" s="33">
        <v>3112664</v>
      </c>
      <c r="E97" s="33">
        <v>2969172</v>
      </c>
    </row>
    <row r="98" spans="1:6">
      <c r="B98" s="12" t="s">
        <v>142</v>
      </c>
      <c r="C98" s="25" t="s">
        <v>127</v>
      </c>
      <c r="D98" s="33">
        <v>3112664</v>
      </c>
      <c r="E98" s="33">
        <v>2969172</v>
      </c>
    </row>
    <row r="99" spans="1:6" ht="26">
      <c r="B99" s="12" t="s">
        <v>143</v>
      </c>
      <c r="C99" s="25" t="s">
        <v>43</v>
      </c>
      <c r="D99" s="33">
        <v>0</v>
      </c>
      <c r="E99" s="33">
        <v>0</v>
      </c>
    </row>
    <row r="100" spans="1:6" ht="26">
      <c r="B100" s="12" t="s">
        <v>144</v>
      </c>
      <c r="C100" s="25" t="s">
        <v>43</v>
      </c>
      <c r="D100" s="33">
        <v>100</v>
      </c>
      <c r="E100" s="33">
        <v>100</v>
      </c>
    </row>
    <row r="102" spans="1:6" ht="12.75" customHeight="1">
      <c r="A102" s="195"/>
      <c r="B102" s="22" t="s">
        <v>145</v>
      </c>
      <c r="C102" s="22" t="s">
        <v>27</v>
      </c>
      <c r="D102" s="23">
        <v>2025</v>
      </c>
      <c r="E102" s="23">
        <v>2024</v>
      </c>
      <c r="F102" s="28" t="s">
        <v>146</v>
      </c>
    </row>
    <row r="103" spans="1:6" ht="12.75" customHeight="1">
      <c r="B103" s="12" t="s">
        <v>147</v>
      </c>
      <c r="C103" s="25" t="s">
        <v>148</v>
      </c>
      <c r="D103" s="7">
        <v>2170.0839999999998</v>
      </c>
      <c r="E103" s="33">
        <v>2061</v>
      </c>
    </row>
    <row r="104" spans="1:6" ht="12.75" customHeight="1">
      <c r="B104" s="13" t="s">
        <v>149</v>
      </c>
      <c r="C104" s="25" t="s">
        <v>43</v>
      </c>
      <c r="D104" s="11">
        <v>1</v>
      </c>
      <c r="E104" s="31">
        <v>1</v>
      </c>
    </row>
    <row r="105" spans="1:6" ht="12.75" customHeight="1">
      <c r="B105" s="12" t="s">
        <v>150</v>
      </c>
      <c r="C105" s="25" t="s">
        <v>148</v>
      </c>
      <c r="D105" s="7">
        <v>210.34100000000001</v>
      </c>
      <c r="E105" s="33">
        <v>207</v>
      </c>
    </row>
    <row r="106" spans="1:6" ht="12.75" customHeight="1">
      <c r="B106" s="13" t="s">
        <v>149</v>
      </c>
      <c r="C106" s="25" t="s">
        <v>43</v>
      </c>
      <c r="D106" s="11">
        <v>1</v>
      </c>
      <c r="E106" s="31">
        <v>1</v>
      </c>
    </row>
    <row r="107" spans="1:6" ht="25" customHeight="1">
      <c r="B107" s="12" t="s">
        <v>151</v>
      </c>
      <c r="C107" s="25" t="s">
        <v>148</v>
      </c>
      <c r="D107" s="16">
        <f>21047/1000</f>
        <v>21.047000000000001</v>
      </c>
      <c r="E107" s="16">
        <v>17</v>
      </c>
    </row>
    <row r="108" spans="1:6" ht="12.75" customHeight="1">
      <c r="B108" s="13" t="s">
        <v>149</v>
      </c>
      <c r="C108" s="25" t="s">
        <v>43</v>
      </c>
      <c r="D108" s="11">
        <v>1</v>
      </c>
      <c r="E108" s="31">
        <v>1</v>
      </c>
    </row>
    <row r="109" spans="1:6" ht="12.75" customHeight="1">
      <c r="B109" s="12" t="s">
        <v>152</v>
      </c>
      <c r="C109" s="25" t="s">
        <v>148</v>
      </c>
      <c r="D109" s="10">
        <v>0.29399999999999998</v>
      </c>
      <c r="E109" s="16">
        <v>0.24</v>
      </c>
    </row>
    <row r="110" spans="1:6" ht="12.75" customHeight="1">
      <c r="B110" s="13" t="s">
        <v>149</v>
      </c>
      <c r="C110" s="25" t="s">
        <v>43</v>
      </c>
      <c r="D110" s="11">
        <v>1</v>
      </c>
      <c r="E110" s="31">
        <v>1</v>
      </c>
    </row>
    <row r="111" spans="1:6">
      <c r="B111" s="12" t="s">
        <v>153</v>
      </c>
      <c r="C111" s="25" t="s">
        <v>148</v>
      </c>
      <c r="D111" s="7">
        <v>0</v>
      </c>
      <c r="E111" s="32">
        <v>2.9999999999999997E-4</v>
      </c>
    </row>
    <row r="112" spans="1:6">
      <c r="B112" s="13" t="s">
        <v>149</v>
      </c>
      <c r="C112" s="25" t="s">
        <v>43</v>
      </c>
      <c r="D112" s="11">
        <v>1</v>
      </c>
      <c r="E112" s="31">
        <v>1</v>
      </c>
    </row>
    <row r="113" spans="1:6">
      <c r="B113" s="12" t="s">
        <v>154</v>
      </c>
      <c r="C113" s="25" t="s">
        <v>148</v>
      </c>
      <c r="D113" s="7">
        <f>46605582.334/1000000</f>
        <v>46.605582333999998</v>
      </c>
      <c r="E113" s="33">
        <v>60.8</v>
      </c>
    </row>
    <row r="114" spans="1:6">
      <c r="B114" s="13" t="s">
        <v>149</v>
      </c>
      <c r="C114" s="25" t="s">
        <v>43</v>
      </c>
      <c r="D114" s="11">
        <v>1</v>
      </c>
      <c r="E114" s="31">
        <v>1</v>
      </c>
    </row>
    <row r="115" spans="1:6">
      <c r="B115" s="1" t="s">
        <v>155</v>
      </c>
    </row>
    <row r="117" spans="1:6">
      <c r="A117" s="195"/>
      <c r="B117" s="22" t="s">
        <v>156</v>
      </c>
      <c r="C117" s="22" t="s">
        <v>27</v>
      </c>
      <c r="D117" s="23">
        <v>2025</v>
      </c>
      <c r="E117" s="23">
        <v>2024</v>
      </c>
      <c r="F117" s="28" t="s">
        <v>146</v>
      </c>
    </row>
    <row r="118" spans="1:6">
      <c r="B118" s="12" t="s">
        <v>157</v>
      </c>
      <c r="C118" s="25" t="s">
        <v>158</v>
      </c>
      <c r="D118" s="10">
        <f>0.12584*1000</f>
        <v>125.84</v>
      </c>
      <c r="E118" s="16">
        <v>117.2</v>
      </c>
    </row>
    <row r="119" spans="1:6">
      <c r="B119" s="12" t="s">
        <v>159</v>
      </c>
      <c r="C119" s="25" t="s">
        <v>158</v>
      </c>
      <c r="D119" s="10">
        <f>0.0122*1000</f>
        <v>12.200000000000001</v>
      </c>
      <c r="E119" s="16">
        <v>11.8</v>
      </c>
    </row>
    <row r="120" spans="1:6">
      <c r="B120" s="12" t="s">
        <v>160</v>
      </c>
      <c r="C120" s="25" t="s">
        <v>158</v>
      </c>
      <c r="D120" s="10">
        <v>1.22</v>
      </c>
      <c r="E120" s="16">
        <v>0.94</v>
      </c>
    </row>
  </sheetData>
  <mergeCells count="2">
    <mergeCell ref="B1:K1"/>
    <mergeCell ref="B74:E7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37A0F-5BB9-4859-8539-5E21058343ED}">
  <sheetPr>
    <tabColor rgb="FF1AAA55"/>
  </sheetPr>
  <dimension ref="A1:K33"/>
  <sheetViews>
    <sheetView showGridLines="0" zoomScaleNormal="100" workbookViewId="0"/>
  </sheetViews>
  <sheetFormatPr defaultColWidth="8.81640625" defaultRowHeight="13"/>
  <cols>
    <col min="1" max="1" width="4.81640625" style="1" customWidth="1"/>
    <col min="2" max="2" width="41.81640625" style="1" customWidth="1"/>
    <col min="3" max="3" width="14.81640625" style="1" customWidth="1"/>
    <col min="4" max="5" width="14.54296875" style="1" customWidth="1"/>
    <col min="6" max="6" width="41.81640625" style="1" customWidth="1"/>
    <col min="7" max="7" width="42" style="1" customWidth="1"/>
    <col min="8" max="8" width="10.26953125" style="1" customWidth="1"/>
    <col min="9" max="9" width="11" style="1" bestFit="1" customWidth="1"/>
    <col min="10" max="10" width="8" style="1" bestFit="1" customWidth="1"/>
    <col min="11" max="11" width="8" style="1" customWidth="1"/>
    <col min="12" max="12" width="8.81640625" style="1"/>
    <col min="13" max="13" width="8.54296875" style="1" bestFit="1" customWidth="1"/>
    <col min="14" max="14" width="10.453125" style="1" bestFit="1" customWidth="1"/>
    <col min="15" max="16384" width="8.81640625" style="1"/>
  </cols>
  <sheetData>
    <row r="1" spans="2:11" ht="23">
      <c r="B1" s="260" t="s">
        <v>161</v>
      </c>
      <c r="C1" s="260"/>
      <c r="D1" s="260"/>
      <c r="E1" s="260"/>
      <c r="F1" s="260"/>
      <c r="G1" s="260"/>
      <c r="H1" s="260"/>
      <c r="I1" s="260"/>
      <c r="J1" s="260"/>
      <c r="K1" s="260"/>
    </row>
    <row r="3" spans="2:11">
      <c r="B3" s="22" t="s">
        <v>162</v>
      </c>
      <c r="C3" s="22" t="s">
        <v>27</v>
      </c>
      <c r="D3" s="23">
        <v>2025</v>
      </c>
      <c r="E3" s="23">
        <v>2024</v>
      </c>
      <c r="F3" s="28" t="s">
        <v>28</v>
      </c>
    </row>
    <row r="4" spans="2:11">
      <c r="B4" s="12" t="s">
        <v>163</v>
      </c>
      <c r="C4" s="25" t="s">
        <v>164</v>
      </c>
      <c r="D4" s="33">
        <v>3656461415</v>
      </c>
      <c r="E4" s="38" t="s">
        <v>165</v>
      </c>
    </row>
    <row r="5" spans="2:11">
      <c r="B5" s="12" t="s">
        <v>166</v>
      </c>
      <c r="C5" s="25" t="s">
        <v>164</v>
      </c>
      <c r="D5" s="33">
        <v>3656433533</v>
      </c>
      <c r="E5" s="38" t="s">
        <v>165</v>
      </c>
    </row>
    <row r="6" spans="2:11">
      <c r="B6" s="12" t="s">
        <v>167</v>
      </c>
      <c r="C6" s="25" t="s">
        <v>164</v>
      </c>
      <c r="D6" s="33">
        <v>8074702</v>
      </c>
      <c r="E6" s="33">
        <v>8002241</v>
      </c>
    </row>
    <row r="7" spans="2:11" ht="26">
      <c r="B7" s="12" t="s">
        <v>168</v>
      </c>
      <c r="C7" s="25" t="s">
        <v>164</v>
      </c>
      <c r="D7" s="33">
        <v>1549652</v>
      </c>
      <c r="E7" s="33">
        <v>1700505</v>
      </c>
    </row>
    <row r="8" spans="2:11">
      <c r="B8" s="12" t="s">
        <v>169</v>
      </c>
      <c r="C8" s="25" t="s">
        <v>164</v>
      </c>
      <c r="D8" s="33">
        <v>1681325</v>
      </c>
      <c r="E8" s="33">
        <v>1510220</v>
      </c>
    </row>
    <row r="9" spans="2:11">
      <c r="B9" s="12" t="s">
        <v>170</v>
      </c>
      <c r="C9" s="25" t="s">
        <v>164</v>
      </c>
      <c r="D9" s="33">
        <v>229950000</v>
      </c>
      <c r="E9" s="33">
        <v>257000000</v>
      </c>
    </row>
    <row r="10" spans="2:11">
      <c r="B10" s="12" t="s">
        <v>171</v>
      </c>
      <c r="C10" s="25" t="s">
        <v>164</v>
      </c>
      <c r="D10" s="33">
        <v>-34850000</v>
      </c>
      <c r="E10" s="33">
        <v>-39900000</v>
      </c>
    </row>
    <row r="11" spans="2:11">
      <c r="B11" s="35" t="s">
        <v>172</v>
      </c>
      <c r="C11" s="35"/>
      <c r="D11" s="35"/>
      <c r="E11" s="35"/>
    </row>
    <row r="12" spans="2:11" ht="24" customHeight="1">
      <c r="B12" s="277" t="s">
        <v>173</v>
      </c>
      <c r="C12" s="277"/>
      <c r="D12" s="277"/>
      <c r="E12" s="277"/>
      <c r="F12" s="277"/>
    </row>
    <row r="13" spans="2:11" ht="33.65" customHeight="1">
      <c r="B13" s="277" t="s">
        <v>174</v>
      </c>
      <c r="C13" s="277"/>
      <c r="D13" s="277"/>
      <c r="E13" s="277"/>
      <c r="F13" s="277"/>
    </row>
    <row r="14" spans="2:11" ht="14.5" customHeight="1">
      <c r="B14" s="277" t="s">
        <v>175</v>
      </c>
      <c r="C14" s="277"/>
      <c r="D14" s="277"/>
      <c r="E14" s="277"/>
      <c r="F14" s="277"/>
    </row>
    <row r="15" spans="2:11">
      <c r="B15" s="35"/>
      <c r="C15" s="35"/>
      <c r="D15" s="35"/>
      <c r="E15" s="35"/>
    </row>
    <row r="16" spans="2:11">
      <c r="B16" s="22" t="s">
        <v>176</v>
      </c>
      <c r="C16" s="22" t="s">
        <v>27</v>
      </c>
      <c r="D16" s="23">
        <v>2025</v>
      </c>
      <c r="E16" s="23">
        <v>2024</v>
      </c>
      <c r="F16" s="28" t="s">
        <v>28</v>
      </c>
    </row>
    <row r="17" spans="1:6">
      <c r="B17" s="12" t="s">
        <v>167</v>
      </c>
      <c r="C17" s="25" t="s">
        <v>164</v>
      </c>
      <c r="D17" s="33">
        <v>8074702</v>
      </c>
      <c r="E17" s="33">
        <v>8002241</v>
      </c>
    </row>
    <row r="18" spans="1:6">
      <c r="B18" s="12" t="s">
        <v>177</v>
      </c>
      <c r="C18" s="25" t="s">
        <v>68</v>
      </c>
      <c r="D18" s="33">
        <v>13882</v>
      </c>
      <c r="E18" s="38">
        <v>12699</v>
      </c>
    </row>
    <row r="19" spans="1:6">
      <c r="B19" s="12" t="s">
        <v>176</v>
      </c>
      <c r="C19" s="25" t="s">
        <v>178</v>
      </c>
      <c r="D19" s="33">
        <v>581.67999999999995</v>
      </c>
      <c r="E19" s="33">
        <v>630.15</v>
      </c>
    </row>
    <row r="22" spans="1:6" ht="12.75" customHeight="1">
      <c r="A22" s="195"/>
      <c r="B22" s="22" t="s">
        <v>179</v>
      </c>
      <c r="C22" s="22" t="s">
        <v>27</v>
      </c>
      <c r="D22" s="23">
        <v>2025</v>
      </c>
      <c r="E22" s="23">
        <v>2024</v>
      </c>
      <c r="F22" s="28" t="s">
        <v>146</v>
      </c>
    </row>
    <row r="23" spans="1:6" ht="12.75" customHeight="1">
      <c r="B23" s="12" t="s">
        <v>180</v>
      </c>
      <c r="C23" s="25" t="s">
        <v>181</v>
      </c>
      <c r="D23" s="10">
        <v>3470.6606160000001</v>
      </c>
      <c r="E23" s="41">
        <v>3979</v>
      </c>
    </row>
    <row r="24" spans="1:6" ht="12.75" customHeight="1">
      <c r="B24" s="12" t="s">
        <v>182</v>
      </c>
      <c r="C24" s="25" t="s">
        <v>181</v>
      </c>
      <c r="D24" s="10">
        <v>3463.0204920000001</v>
      </c>
      <c r="E24" s="41">
        <v>3970.8</v>
      </c>
    </row>
    <row r="25" spans="1:6" ht="12.75" customHeight="1">
      <c r="B25" s="12" t="s">
        <v>596</v>
      </c>
      <c r="C25" s="25" t="s">
        <v>181</v>
      </c>
      <c r="D25" s="10">
        <v>7.6401240000000099</v>
      </c>
      <c r="E25" s="41">
        <v>8.5</v>
      </c>
    </row>
    <row r="26" spans="1:6" ht="49" customHeight="1">
      <c r="A26" s="182"/>
      <c r="B26" s="12" t="s">
        <v>595</v>
      </c>
      <c r="C26" s="25" t="s">
        <v>181</v>
      </c>
      <c r="D26" s="15">
        <v>1.379</v>
      </c>
      <c r="E26" s="15">
        <v>1.454</v>
      </c>
    </row>
    <row r="27" spans="1:6" ht="12.75" customHeight="1">
      <c r="B27" s="13" t="s">
        <v>149</v>
      </c>
      <c r="C27" s="25" t="s">
        <v>43</v>
      </c>
      <c r="D27" s="11">
        <v>1</v>
      </c>
      <c r="E27" s="11">
        <v>1</v>
      </c>
    </row>
    <row r="28" spans="1:6" ht="35.5" customHeight="1">
      <c r="B28" s="12" t="s">
        <v>183</v>
      </c>
      <c r="C28" s="25" t="s">
        <v>184</v>
      </c>
      <c r="D28" s="16">
        <v>24</v>
      </c>
      <c r="E28" s="16">
        <v>24</v>
      </c>
    </row>
    <row r="29" spans="1:6" ht="26">
      <c r="B29" s="12" t="s">
        <v>185</v>
      </c>
      <c r="C29" s="25" t="s">
        <v>186</v>
      </c>
      <c r="D29" s="16">
        <v>93</v>
      </c>
      <c r="E29" s="16">
        <v>92</v>
      </c>
    </row>
    <row r="30" spans="1:6" ht="26">
      <c r="B30" s="12" t="s">
        <v>187</v>
      </c>
      <c r="C30" s="25" t="s">
        <v>43</v>
      </c>
      <c r="D30" s="39">
        <f>+D28/D29</f>
        <v>0.25806451612903225</v>
      </c>
      <c r="E30" s="39">
        <f>+E28/E29</f>
        <v>0.2608695652173913</v>
      </c>
    </row>
    <row r="31" spans="1:6" ht="39">
      <c r="B31" s="12" t="s">
        <v>188</v>
      </c>
      <c r="C31" s="25" t="s">
        <v>43</v>
      </c>
      <c r="D31" s="17">
        <v>5.16E-2</v>
      </c>
      <c r="E31" s="40">
        <v>3.78E-2</v>
      </c>
    </row>
    <row r="32" spans="1:6" ht="13" customHeight="1">
      <c r="B32" s="278" t="s">
        <v>594</v>
      </c>
      <c r="C32" s="278"/>
      <c r="D32" s="278"/>
      <c r="E32" s="278"/>
      <c r="F32" s="256"/>
    </row>
    <row r="33" spans="2:2">
      <c r="B33" s="35" t="s">
        <v>189</v>
      </c>
    </row>
  </sheetData>
  <mergeCells count="5">
    <mergeCell ref="B12:F12"/>
    <mergeCell ref="B13:F13"/>
    <mergeCell ref="B14:F14"/>
    <mergeCell ref="B1:K1"/>
    <mergeCell ref="B32:E3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00E46-8DA3-4861-8F26-764390F89407}">
  <sheetPr>
    <tabColor rgb="FF1AAA55"/>
  </sheetPr>
  <dimension ref="A1:L26"/>
  <sheetViews>
    <sheetView showGridLines="0" zoomScaleNormal="100" workbookViewId="0"/>
  </sheetViews>
  <sheetFormatPr defaultColWidth="8.81640625" defaultRowHeight="13"/>
  <cols>
    <col min="1" max="1" width="4.81640625" style="1" customWidth="1"/>
    <col min="2" max="2" width="46.54296875" style="1" customWidth="1"/>
    <col min="3" max="3" width="10.54296875" style="1" customWidth="1"/>
    <col min="4" max="4" width="9.81640625" style="1" customWidth="1"/>
    <col min="5" max="5" width="8.54296875" style="1" customWidth="1"/>
    <col min="6" max="6" width="19" style="1" customWidth="1"/>
    <col min="7" max="7" width="4.54296875" style="1" customWidth="1"/>
    <col min="8" max="8" width="38.453125" style="1" customWidth="1"/>
    <col min="9" max="9" width="12.81640625" style="1" customWidth="1"/>
    <col min="10" max="10" width="11.26953125" style="1" customWidth="1"/>
    <col min="11" max="11" width="10.26953125" style="1" customWidth="1"/>
    <col min="12" max="12" width="20.1796875" style="1" customWidth="1"/>
    <col min="13" max="13" width="8.81640625" style="1"/>
    <col min="14" max="14" width="8.54296875" style="1" bestFit="1" customWidth="1"/>
    <col min="15" max="15" width="10.453125" style="1" bestFit="1" customWidth="1"/>
    <col min="16" max="16384" width="8.81640625" style="1"/>
  </cols>
  <sheetData>
    <row r="1" spans="1:12" ht="23">
      <c r="B1" s="260" t="s">
        <v>190</v>
      </c>
      <c r="C1" s="260"/>
      <c r="D1" s="260"/>
      <c r="E1" s="260"/>
      <c r="F1" s="260"/>
      <c r="G1" s="260"/>
      <c r="H1" s="260"/>
      <c r="I1" s="260"/>
      <c r="J1" s="260"/>
      <c r="K1" s="260"/>
      <c r="L1" s="260"/>
    </row>
    <row r="3" spans="1:12">
      <c r="B3" s="22" t="s">
        <v>191</v>
      </c>
      <c r="C3" s="23" t="s">
        <v>192</v>
      </c>
      <c r="D3" s="23">
        <v>2025</v>
      </c>
      <c r="E3" s="23">
        <v>2024</v>
      </c>
      <c r="F3" s="43" t="s">
        <v>28</v>
      </c>
    </row>
    <row r="4" spans="1:12">
      <c r="B4" s="18" t="s">
        <v>193</v>
      </c>
      <c r="C4" s="42" t="s">
        <v>186</v>
      </c>
      <c r="D4" s="14">
        <v>37</v>
      </c>
      <c r="E4" s="14">
        <v>41</v>
      </c>
    </row>
    <row r="5" spans="1:12">
      <c r="B5" s="18" t="s">
        <v>194</v>
      </c>
      <c r="C5" s="42" t="s">
        <v>195</v>
      </c>
      <c r="D5" s="14">
        <v>385</v>
      </c>
      <c r="E5" s="14">
        <v>179</v>
      </c>
    </row>
    <row r="7" spans="1:12" ht="12.75" customHeight="1">
      <c r="A7" s="195"/>
      <c r="B7" s="22" t="s">
        <v>15</v>
      </c>
      <c r="C7" s="23" t="s">
        <v>192</v>
      </c>
      <c r="D7" s="23">
        <v>2025</v>
      </c>
      <c r="E7" s="23">
        <v>2024</v>
      </c>
      <c r="F7" s="43" t="s">
        <v>146</v>
      </c>
      <c r="H7" s="22" t="s">
        <v>15</v>
      </c>
      <c r="I7" s="23" t="s">
        <v>192</v>
      </c>
      <c r="J7" s="23">
        <v>2025</v>
      </c>
      <c r="K7" s="23">
        <v>2024</v>
      </c>
      <c r="L7" s="43" t="s">
        <v>146</v>
      </c>
    </row>
    <row r="8" spans="1:12" ht="39">
      <c r="B8" s="18" t="s">
        <v>196</v>
      </c>
      <c r="C8" s="42" t="s">
        <v>197</v>
      </c>
      <c r="D8" s="14">
        <v>245</v>
      </c>
      <c r="E8" s="14">
        <v>240</v>
      </c>
      <c r="H8" s="18" t="s">
        <v>196</v>
      </c>
      <c r="I8" s="42" t="s">
        <v>198</v>
      </c>
      <c r="J8" s="14">
        <v>6873</v>
      </c>
      <c r="K8" s="14">
        <v>4333.32</v>
      </c>
    </row>
    <row r="9" spans="1:12" ht="39">
      <c r="B9" s="18" t="s">
        <v>199</v>
      </c>
      <c r="C9" s="42" t="s">
        <v>197</v>
      </c>
      <c r="D9" s="14">
        <v>245</v>
      </c>
      <c r="E9" s="14">
        <v>240</v>
      </c>
      <c r="H9" s="18" t="s">
        <v>199</v>
      </c>
      <c r="I9" s="42" t="s">
        <v>198</v>
      </c>
      <c r="J9" s="14">
        <v>6873</v>
      </c>
      <c r="K9" s="14">
        <v>4333.32</v>
      </c>
    </row>
    <row r="10" spans="1:12" ht="53.5" customHeight="1">
      <c r="B10" s="18" t="s">
        <v>200</v>
      </c>
      <c r="C10" s="42" t="s">
        <v>197</v>
      </c>
      <c r="D10" s="14">
        <v>16</v>
      </c>
      <c r="E10" s="14">
        <v>15</v>
      </c>
      <c r="H10" s="18" t="s">
        <v>200</v>
      </c>
      <c r="I10" s="42" t="s">
        <v>198</v>
      </c>
      <c r="J10" s="14">
        <v>371</v>
      </c>
      <c r="K10" s="14">
        <v>164.56</v>
      </c>
    </row>
    <row r="11" spans="1:12" ht="65">
      <c r="B11" s="18" t="s">
        <v>201</v>
      </c>
      <c r="C11" s="42" t="s">
        <v>197</v>
      </c>
      <c r="D11" s="14">
        <v>3</v>
      </c>
      <c r="E11" s="14">
        <v>1</v>
      </c>
      <c r="H11" s="18" t="s">
        <v>201</v>
      </c>
      <c r="I11" s="42" t="s">
        <v>198</v>
      </c>
      <c r="J11" s="257" t="s">
        <v>86</v>
      </c>
      <c r="K11" s="14">
        <v>49</v>
      </c>
    </row>
    <row r="26" spans="1:1">
      <c r="A26" s="182"/>
    </row>
  </sheetData>
  <mergeCells count="1">
    <mergeCell ref="B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8B708-EB0B-4710-B23E-F1F8E4540C3E}">
  <sheetPr>
    <tabColor rgb="FF1AAA55"/>
  </sheetPr>
  <dimension ref="A1:J34"/>
  <sheetViews>
    <sheetView showGridLines="0" zoomScaleNormal="100" workbookViewId="0"/>
  </sheetViews>
  <sheetFormatPr defaultColWidth="8.81640625" defaultRowHeight="13"/>
  <cols>
    <col min="1" max="1" width="4.81640625" style="1" customWidth="1"/>
    <col min="2" max="2" width="41.81640625" style="1" customWidth="1"/>
    <col min="3" max="3" width="10.453125" style="1" bestFit="1" customWidth="1"/>
    <col min="4" max="4" width="11.7265625" style="1" customWidth="1"/>
    <col min="5" max="5" width="14.7265625" style="1" customWidth="1"/>
    <col min="6" max="6" width="16.54296875" style="1" customWidth="1"/>
    <col min="7" max="7" width="11" style="1" bestFit="1" customWidth="1"/>
    <col min="8" max="8" width="16.453125" style="1" customWidth="1"/>
    <col min="9" max="9" width="13" style="1" customWidth="1"/>
    <col min="10" max="10" width="17.7265625" style="1" customWidth="1"/>
    <col min="11" max="11" width="8.54296875" style="1" bestFit="1" customWidth="1"/>
    <col min="12" max="12" width="10.453125" style="1" bestFit="1" customWidth="1"/>
    <col min="13" max="16384" width="8.81640625" style="1"/>
  </cols>
  <sheetData>
    <row r="1" spans="2:10" ht="23">
      <c r="B1" s="260" t="s">
        <v>202</v>
      </c>
      <c r="C1" s="260"/>
      <c r="D1" s="260"/>
      <c r="E1" s="260"/>
      <c r="F1" s="260"/>
      <c r="G1" s="260"/>
      <c r="H1" s="260"/>
      <c r="I1" s="260"/>
    </row>
    <row r="3" spans="2:10">
      <c r="B3" s="22" t="s">
        <v>203</v>
      </c>
      <c r="C3" s="22" t="s">
        <v>27</v>
      </c>
      <c r="D3" s="22">
        <v>2025</v>
      </c>
      <c r="E3" s="22">
        <v>2024</v>
      </c>
      <c r="F3" s="28" t="s">
        <v>28</v>
      </c>
    </row>
    <row r="4" spans="2:10">
      <c r="B4" s="5" t="s">
        <v>204</v>
      </c>
      <c r="C4" s="25" t="s">
        <v>205</v>
      </c>
      <c r="D4" s="34">
        <v>243145</v>
      </c>
      <c r="E4" s="34">
        <v>131001</v>
      </c>
    </row>
    <row r="5" spans="2:10" ht="26">
      <c r="B5" s="5" t="s">
        <v>206</v>
      </c>
      <c r="C5" s="25" t="s">
        <v>205</v>
      </c>
      <c r="D5" s="34">
        <v>243145</v>
      </c>
      <c r="E5" s="34">
        <v>131001</v>
      </c>
    </row>
    <row r="6" spans="2:10" ht="26">
      <c r="B6" s="5" t="s">
        <v>207</v>
      </c>
      <c r="C6" s="25" t="s">
        <v>205</v>
      </c>
      <c r="D6" s="34">
        <v>0</v>
      </c>
      <c r="E6" s="34">
        <v>0</v>
      </c>
    </row>
    <row r="7" spans="2:10" ht="52">
      <c r="B7" s="5" t="s">
        <v>208</v>
      </c>
      <c r="C7" s="25" t="s">
        <v>43</v>
      </c>
      <c r="D7" s="34">
        <v>0</v>
      </c>
      <c r="E7" s="34">
        <v>0</v>
      </c>
    </row>
    <row r="8" spans="2:10" ht="39">
      <c r="B8" s="5" t="s">
        <v>209</v>
      </c>
      <c r="C8" s="25" t="s">
        <v>205</v>
      </c>
      <c r="D8" s="34">
        <v>765</v>
      </c>
      <c r="E8" s="34">
        <v>0</v>
      </c>
    </row>
    <row r="9" spans="2:10" ht="39">
      <c r="B9" s="5" t="s">
        <v>210</v>
      </c>
      <c r="C9" s="25" t="s">
        <v>43</v>
      </c>
      <c r="D9" s="44">
        <v>0.31</v>
      </c>
      <c r="E9" s="34">
        <v>0</v>
      </c>
    </row>
    <row r="11" spans="2:10">
      <c r="B11" s="264" t="s">
        <v>211</v>
      </c>
      <c r="C11" s="266" t="s">
        <v>27</v>
      </c>
      <c r="D11" s="261">
        <v>2025</v>
      </c>
      <c r="E11" s="262"/>
      <c r="F11" s="263"/>
      <c r="G11" s="261">
        <v>2024</v>
      </c>
      <c r="H11" s="262"/>
      <c r="I11" s="263"/>
      <c r="J11" s="28" t="s">
        <v>28</v>
      </c>
    </row>
    <row r="12" spans="2:10">
      <c r="B12" s="265"/>
      <c r="C12" s="267"/>
      <c r="D12" s="22" t="s">
        <v>212</v>
      </c>
      <c r="E12" s="22" t="s">
        <v>213</v>
      </c>
      <c r="F12" s="22" t="s">
        <v>108</v>
      </c>
      <c r="G12" s="22" t="s">
        <v>212</v>
      </c>
      <c r="H12" s="22" t="s">
        <v>213</v>
      </c>
      <c r="I12" s="22" t="s">
        <v>108</v>
      </c>
    </row>
    <row r="13" spans="2:10" ht="26">
      <c r="B13" s="5" t="s">
        <v>214</v>
      </c>
      <c r="C13" s="25" t="s">
        <v>215</v>
      </c>
      <c r="D13" s="34">
        <v>0</v>
      </c>
      <c r="E13" s="34">
        <v>0</v>
      </c>
      <c r="F13" s="34">
        <f>+SUM(D13:E13)</f>
        <v>0</v>
      </c>
      <c r="G13" s="34">
        <v>0</v>
      </c>
      <c r="H13" s="34">
        <v>0</v>
      </c>
      <c r="I13" s="34">
        <f>+SUM(G13:H13)</f>
        <v>0</v>
      </c>
    </row>
    <row r="14" spans="2:10">
      <c r="B14" s="5" t="s">
        <v>216</v>
      </c>
      <c r="C14" s="25" t="s">
        <v>215</v>
      </c>
      <c r="D14" s="34">
        <v>45146</v>
      </c>
      <c r="E14" s="34">
        <v>413710</v>
      </c>
      <c r="F14" s="34">
        <f>+SUM(D14:E14)</f>
        <v>458856</v>
      </c>
      <c r="G14" s="34">
        <v>41255</v>
      </c>
      <c r="H14" s="34">
        <v>379909</v>
      </c>
      <c r="I14" s="34">
        <f>+SUM(G14:H14)</f>
        <v>421164</v>
      </c>
    </row>
    <row r="15" spans="2:10" ht="26">
      <c r="B15" s="5" t="s">
        <v>217</v>
      </c>
      <c r="C15" s="25" t="s">
        <v>215</v>
      </c>
      <c r="D15" s="34">
        <v>552</v>
      </c>
      <c r="E15" s="34">
        <v>40887</v>
      </c>
      <c r="F15" s="34">
        <f>+SUM(D15:E15)</f>
        <v>41439</v>
      </c>
      <c r="G15" s="34">
        <v>1</v>
      </c>
      <c r="H15" s="34">
        <v>28206</v>
      </c>
      <c r="I15" s="34">
        <f>+SUM(G15:H15)</f>
        <v>28207</v>
      </c>
    </row>
    <row r="16" spans="2:10">
      <c r="B16" s="45" t="s">
        <v>218</v>
      </c>
      <c r="C16" s="46" t="s">
        <v>215</v>
      </c>
      <c r="D16" s="47">
        <f t="shared" ref="D16:I16" si="0">+SUM(D13:D15)</f>
        <v>45698</v>
      </c>
      <c r="E16" s="47">
        <f t="shared" si="0"/>
        <v>454597</v>
      </c>
      <c r="F16" s="47">
        <f t="shared" si="0"/>
        <v>500295</v>
      </c>
      <c r="G16" s="47">
        <f t="shared" si="0"/>
        <v>41256</v>
      </c>
      <c r="H16" s="47">
        <f t="shared" si="0"/>
        <v>408115</v>
      </c>
      <c r="I16" s="47">
        <f t="shared" si="0"/>
        <v>449371</v>
      </c>
    </row>
    <row r="17" spans="1:9">
      <c r="B17" s="5" t="s">
        <v>219</v>
      </c>
      <c r="C17" s="25" t="s">
        <v>215</v>
      </c>
      <c r="D17" s="34">
        <v>512</v>
      </c>
      <c r="E17" s="34">
        <v>2508</v>
      </c>
      <c r="F17" s="34">
        <f>+SUM(D17:E17)</f>
        <v>3020</v>
      </c>
      <c r="G17" s="34">
        <v>351</v>
      </c>
      <c r="H17" s="34">
        <v>2287</v>
      </c>
      <c r="I17" s="34">
        <f>+SUM(G17:H17)</f>
        <v>2638</v>
      </c>
    </row>
    <row r="18" spans="1:9">
      <c r="B18" s="5" t="s">
        <v>220</v>
      </c>
      <c r="C18" s="25" t="s">
        <v>215</v>
      </c>
      <c r="D18" s="34">
        <v>12274</v>
      </c>
      <c r="E18" s="34">
        <v>1237</v>
      </c>
      <c r="F18" s="34">
        <f>+SUM(D18:E18)</f>
        <v>13511</v>
      </c>
      <c r="G18" s="34">
        <v>14040</v>
      </c>
      <c r="H18" s="34">
        <v>3437</v>
      </c>
      <c r="I18" s="34">
        <f>+SUM(G18:H18)</f>
        <v>17477</v>
      </c>
    </row>
    <row r="19" spans="1:9">
      <c r="B19" s="5" t="s">
        <v>221</v>
      </c>
      <c r="C19" s="25" t="s">
        <v>215</v>
      </c>
      <c r="D19" s="34">
        <v>97103</v>
      </c>
      <c r="E19" s="34">
        <v>227552</v>
      </c>
      <c r="F19" s="34">
        <f>+SUM(D19:E19)</f>
        <v>324655</v>
      </c>
      <c r="G19" s="34">
        <v>96284</v>
      </c>
      <c r="H19" s="34">
        <v>202851</v>
      </c>
      <c r="I19" s="34">
        <f>+SUM(G19:H19)</f>
        <v>299135</v>
      </c>
    </row>
    <row r="20" spans="1:9">
      <c r="B20" s="45" t="s">
        <v>222</v>
      </c>
      <c r="C20" s="46" t="s">
        <v>215</v>
      </c>
      <c r="D20" s="47">
        <f t="shared" ref="D20:I20" si="1">+SUM(D17:D19)</f>
        <v>109889</v>
      </c>
      <c r="E20" s="47">
        <f t="shared" si="1"/>
        <v>231297</v>
      </c>
      <c r="F20" s="47">
        <f t="shared" si="1"/>
        <v>341186</v>
      </c>
      <c r="G20" s="47">
        <f t="shared" si="1"/>
        <v>110675</v>
      </c>
      <c r="H20" s="47">
        <f t="shared" si="1"/>
        <v>208575</v>
      </c>
      <c r="I20" s="47">
        <f t="shared" si="1"/>
        <v>319250</v>
      </c>
    </row>
    <row r="21" spans="1:9">
      <c r="B21" s="45" t="s">
        <v>223</v>
      </c>
      <c r="C21" s="46" t="s">
        <v>215</v>
      </c>
      <c r="D21" s="47">
        <f t="shared" ref="D21:I21" si="2">+D20+D16</f>
        <v>155587</v>
      </c>
      <c r="E21" s="47">
        <f t="shared" si="2"/>
        <v>685894</v>
      </c>
      <c r="F21" s="47">
        <f t="shared" si="2"/>
        <v>841481</v>
      </c>
      <c r="G21" s="47">
        <f t="shared" si="2"/>
        <v>151931</v>
      </c>
      <c r="H21" s="47">
        <f t="shared" si="2"/>
        <v>616690</v>
      </c>
      <c r="I21" s="47">
        <f t="shared" si="2"/>
        <v>768621</v>
      </c>
    </row>
    <row r="22" spans="1:9">
      <c r="B22" s="5" t="s">
        <v>224</v>
      </c>
      <c r="C22" s="25" t="s">
        <v>215</v>
      </c>
      <c r="D22" s="34">
        <v>110441</v>
      </c>
      <c r="E22" s="34">
        <v>272184</v>
      </c>
      <c r="F22" s="34">
        <f>+SUM(D22:E22)</f>
        <v>382625</v>
      </c>
      <c r="G22" s="34">
        <v>110776</v>
      </c>
      <c r="H22" s="34">
        <v>236781</v>
      </c>
      <c r="I22" s="34">
        <f>+SUM(G22:H22)</f>
        <v>347557</v>
      </c>
    </row>
    <row r="23" spans="1:9">
      <c r="B23" s="5" t="s">
        <v>225</v>
      </c>
      <c r="C23" s="25" t="s">
        <v>43</v>
      </c>
      <c r="D23" s="44">
        <v>70.98</v>
      </c>
      <c r="E23" s="44">
        <v>39.68</v>
      </c>
      <c r="F23" s="44">
        <v>45.47</v>
      </c>
      <c r="G23" s="44">
        <v>72.86</v>
      </c>
      <c r="H23" s="44">
        <v>38.4</v>
      </c>
      <c r="I23" s="44">
        <v>45.21</v>
      </c>
    </row>
    <row r="25" spans="1:9">
      <c r="A25" s="195"/>
      <c r="B25" s="22" t="s">
        <v>226</v>
      </c>
      <c r="C25" s="23" t="s">
        <v>192</v>
      </c>
      <c r="D25" s="23">
        <v>2025</v>
      </c>
      <c r="E25" s="23">
        <v>2024</v>
      </c>
      <c r="F25" s="28" t="s">
        <v>28</v>
      </c>
    </row>
    <row r="26" spans="1:9">
      <c r="A26" s="182"/>
      <c r="B26" s="12" t="s">
        <v>227</v>
      </c>
      <c r="C26" s="14" t="s">
        <v>215</v>
      </c>
      <c r="D26" s="14">
        <v>155587</v>
      </c>
      <c r="E26" s="33">
        <v>152031</v>
      </c>
    </row>
    <row r="27" spans="1:9">
      <c r="B27" s="247" t="s">
        <v>228</v>
      </c>
      <c r="C27" s="14" t="s">
        <v>215</v>
      </c>
      <c r="D27" s="7">
        <v>0</v>
      </c>
      <c r="E27" s="34">
        <v>0</v>
      </c>
    </row>
    <row r="29" spans="1:9" ht="12.75" customHeight="1">
      <c r="A29" s="195"/>
      <c r="B29" s="22" t="s">
        <v>229</v>
      </c>
      <c r="C29" s="23" t="s">
        <v>192</v>
      </c>
      <c r="D29" s="23">
        <v>2025</v>
      </c>
      <c r="E29" s="28" t="s">
        <v>146</v>
      </c>
    </row>
    <row r="30" spans="1:9">
      <c r="B30" s="12" t="s">
        <v>230</v>
      </c>
      <c r="C30" s="14" t="s">
        <v>148</v>
      </c>
      <c r="D30" s="14">
        <v>327779.57</v>
      </c>
    </row>
    <row r="31" spans="1:9" ht="12.75" customHeight="1">
      <c r="B31" s="12" t="s">
        <v>231</v>
      </c>
      <c r="C31" s="14" t="s">
        <v>148</v>
      </c>
      <c r="D31" s="7">
        <v>58841.35</v>
      </c>
    </row>
    <row r="32" spans="1:9" ht="34.5" customHeight="1">
      <c r="B32" s="13" t="s">
        <v>593</v>
      </c>
      <c r="C32" s="37" t="s">
        <v>43</v>
      </c>
      <c r="D32" s="11">
        <v>1</v>
      </c>
    </row>
    <row r="33" spans="2:5" ht="23.15" customHeight="1"/>
    <row r="34" spans="2:5">
      <c r="B34" s="36"/>
      <c r="C34" s="36"/>
      <c r="D34" s="36"/>
      <c r="E34" s="36"/>
    </row>
  </sheetData>
  <mergeCells count="5">
    <mergeCell ref="B1:I1"/>
    <mergeCell ref="G11:I11"/>
    <mergeCell ref="D11:F11"/>
    <mergeCell ref="B11:B12"/>
    <mergeCell ref="C11:C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D35DB-67DC-4D97-ABCB-121C2C40D9CF}">
  <sheetPr>
    <tabColor rgb="FFFC9403"/>
  </sheetPr>
  <dimension ref="A1:J119"/>
  <sheetViews>
    <sheetView showGridLines="0" zoomScaleNormal="100" workbookViewId="0"/>
  </sheetViews>
  <sheetFormatPr defaultColWidth="8.81640625" defaultRowHeight="13"/>
  <cols>
    <col min="1" max="1" width="4.81640625" style="1" customWidth="1"/>
    <col min="2" max="2" width="42.81640625" style="1" customWidth="1"/>
    <col min="3" max="3" width="7.7265625" style="82" customWidth="1"/>
    <col min="4" max="4" width="11.1796875" style="1" customWidth="1"/>
    <col min="5" max="5" width="11.26953125" style="1" customWidth="1"/>
    <col min="6" max="6" width="13.81640625" style="1" customWidth="1"/>
    <col min="7" max="7" width="16.1796875" style="1" customWidth="1"/>
    <col min="8" max="8" width="19.453125" style="1" customWidth="1"/>
    <col min="9" max="9" width="11.1796875" style="1" customWidth="1"/>
    <col min="10" max="10" width="15.54296875" style="1" customWidth="1"/>
    <col min="11" max="13" width="8.81640625" style="1"/>
    <col min="14" max="14" width="14.1796875" style="1" bestFit="1" customWidth="1"/>
    <col min="15" max="15" width="10.453125" style="1" bestFit="1" customWidth="1"/>
    <col min="16" max="16384" width="8.81640625" style="1"/>
  </cols>
  <sheetData>
    <row r="1" spans="2:10" ht="23">
      <c r="B1" s="281" t="s">
        <v>232</v>
      </c>
      <c r="C1" s="281"/>
      <c r="D1" s="281"/>
      <c r="E1" s="281"/>
      <c r="F1" s="281"/>
      <c r="G1" s="281"/>
      <c r="H1" s="281"/>
      <c r="I1" s="281"/>
      <c r="J1" s="281"/>
    </row>
    <row r="2" spans="2:10">
      <c r="B2" s="4"/>
      <c r="C2" s="117"/>
    </row>
    <row r="3" spans="2:10">
      <c r="B3" s="4"/>
      <c r="C3" s="117"/>
    </row>
    <row r="4" spans="2:10">
      <c r="B4" s="4"/>
      <c r="C4" s="117"/>
      <c r="D4" s="282">
        <v>2025</v>
      </c>
      <c r="E4" s="282"/>
      <c r="F4" s="282"/>
      <c r="G4" s="282">
        <v>2024</v>
      </c>
      <c r="H4" s="282"/>
      <c r="I4" s="282"/>
    </row>
    <row r="5" spans="2:10">
      <c r="B5" s="89" t="s">
        <v>233</v>
      </c>
      <c r="C5" s="118" t="s">
        <v>192</v>
      </c>
      <c r="D5" s="85" t="s">
        <v>234</v>
      </c>
      <c r="E5" s="85" t="s">
        <v>235</v>
      </c>
      <c r="F5" s="85" t="s">
        <v>108</v>
      </c>
      <c r="G5" s="85" t="s">
        <v>234</v>
      </c>
      <c r="H5" s="85" t="s">
        <v>235</v>
      </c>
      <c r="I5" s="85" t="s">
        <v>108</v>
      </c>
      <c r="J5" s="90" t="s">
        <v>28</v>
      </c>
    </row>
    <row r="6" spans="2:10">
      <c r="B6" s="87" t="s">
        <v>236</v>
      </c>
      <c r="C6" s="119" t="s">
        <v>184</v>
      </c>
      <c r="D6" s="88">
        <v>3295</v>
      </c>
      <c r="E6" s="88">
        <v>11664</v>
      </c>
      <c r="F6" s="88">
        <f>+D6+E6</f>
        <v>14959</v>
      </c>
      <c r="G6" s="88">
        <v>3116</v>
      </c>
      <c r="H6" s="88">
        <v>11661</v>
      </c>
      <c r="I6" s="88">
        <f>+G6+H6</f>
        <v>14777</v>
      </c>
    </row>
    <row r="7" spans="2:10">
      <c r="B7" s="59" t="s">
        <v>237</v>
      </c>
      <c r="C7" s="120" t="s">
        <v>43</v>
      </c>
      <c r="D7" s="60">
        <f>+D6/F6</f>
        <v>0.22026873454107895</v>
      </c>
      <c r="E7" s="60">
        <f>+E6/F6</f>
        <v>0.77973126545892102</v>
      </c>
      <c r="F7" s="60">
        <f t="shared" ref="F7" si="0">+D7+E7</f>
        <v>1</v>
      </c>
      <c r="G7" s="60">
        <f>+G6/I6</f>
        <v>0.2108682411856263</v>
      </c>
      <c r="H7" s="60">
        <f>+H6/I6</f>
        <v>0.7891317588143737</v>
      </c>
      <c r="I7" s="60">
        <f t="shared" ref="I7" si="1">+G7+H7</f>
        <v>1</v>
      </c>
    </row>
    <row r="8" spans="2:10">
      <c r="B8" s="4"/>
      <c r="C8" s="117"/>
    </row>
    <row r="9" spans="2:10">
      <c r="D9" s="279">
        <v>2025</v>
      </c>
      <c r="E9" s="279"/>
      <c r="F9" s="279"/>
      <c r="G9" s="279">
        <v>2024</v>
      </c>
      <c r="H9" s="279"/>
      <c r="I9" s="279"/>
    </row>
    <row r="10" spans="2:10">
      <c r="B10" s="89" t="s">
        <v>238</v>
      </c>
      <c r="C10" s="118" t="s">
        <v>192</v>
      </c>
      <c r="D10" s="85" t="s">
        <v>234</v>
      </c>
      <c r="E10" s="85" t="s">
        <v>235</v>
      </c>
      <c r="F10" s="85" t="s">
        <v>108</v>
      </c>
      <c r="G10" s="85" t="s">
        <v>234</v>
      </c>
      <c r="H10" s="85" t="s">
        <v>235</v>
      </c>
      <c r="I10" s="85" t="s">
        <v>108</v>
      </c>
      <c r="J10" s="77" t="s">
        <v>28</v>
      </c>
    </row>
    <row r="11" spans="2:10">
      <c r="B11" s="59" t="s">
        <v>239</v>
      </c>
      <c r="C11" s="121" t="s">
        <v>240</v>
      </c>
      <c r="D11" s="86">
        <v>3293</v>
      </c>
      <c r="E11" s="86">
        <v>11657</v>
      </c>
      <c r="F11" s="86">
        <f>+D11+E11</f>
        <v>14950</v>
      </c>
      <c r="G11" s="86">
        <v>3115</v>
      </c>
      <c r="H11" s="86">
        <v>11656</v>
      </c>
      <c r="I11" s="86">
        <f>+G11+H11</f>
        <v>14771</v>
      </c>
    </row>
    <row r="12" spans="2:10">
      <c r="B12" s="59" t="s">
        <v>241</v>
      </c>
      <c r="C12" s="121" t="s">
        <v>240</v>
      </c>
      <c r="D12" s="86">
        <v>2</v>
      </c>
      <c r="E12" s="86">
        <v>4</v>
      </c>
      <c r="F12" s="86">
        <f>+D12+E12</f>
        <v>6</v>
      </c>
      <c r="G12" s="86">
        <v>1</v>
      </c>
      <c r="H12" s="86">
        <v>2</v>
      </c>
      <c r="I12" s="86">
        <f>+G12+H12</f>
        <v>3</v>
      </c>
    </row>
    <row r="13" spans="2:10">
      <c r="B13" s="59" t="s">
        <v>242</v>
      </c>
      <c r="C13" s="121" t="s">
        <v>240</v>
      </c>
      <c r="D13" s="86">
        <v>0</v>
      </c>
      <c r="E13" s="86">
        <v>3</v>
      </c>
      <c r="F13" s="86">
        <f>+D13+E13</f>
        <v>3</v>
      </c>
      <c r="G13" s="86">
        <v>0</v>
      </c>
      <c r="H13" s="86">
        <v>3</v>
      </c>
      <c r="I13" s="86">
        <f>+G13+H13</f>
        <v>3</v>
      </c>
    </row>
    <row r="14" spans="2:10">
      <c r="B14" s="78" t="s">
        <v>108</v>
      </c>
      <c r="C14" s="122" t="s">
        <v>240</v>
      </c>
      <c r="D14" s="76">
        <f t="shared" ref="D14:I14" si="2">+SUM(D11:D13)</f>
        <v>3295</v>
      </c>
      <c r="E14" s="76">
        <f t="shared" si="2"/>
        <v>11664</v>
      </c>
      <c r="F14" s="76">
        <f t="shared" si="2"/>
        <v>14959</v>
      </c>
      <c r="G14" s="76">
        <f t="shared" si="2"/>
        <v>3116</v>
      </c>
      <c r="H14" s="76">
        <f t="shared" si="2"/>
        <v>11661</v>
      </c>
      <c r="I14" s="76">
        <f t="shared" si="2"/>
        <v>14777</v>
      </c>
    </row>
    <row r="15" spans="2:10">
      <c r="B15" s="4"/>
      <c r="C15" s="117"/>
    </row>
    <row r="16" spans="2:10">
      <c r="D16" s="279">
        <v>2025</v>
      </c>
      <c r="E16" s="279"/>
      <c r="F16" s="279"/>
      <c r="G16" s="279">
        <v>2024</v>
      </c>
      <c r="H16" s="279"/>
      <c r="I16" s="279"/>
    </row>
    <row r="17" spans="1:10">
      <c r="B17" s="89" t="s">
        <v>243</v>
      </c>
      <c r="C17" s="118" t="s">
        <v>192</v>
      </c>
      <c r="D17" s="85" t="s">
        <v>234</v>
      </c>
      <c r="E17" s="85" t="s">
        <v>235</v>
      </c>
      <c r="F17" s="85" t="s">
        <v>108</v>
      </c>
      <c r="G17" s="85" t="s">
        <v>234</v>
      </c>
      <c r="H17" s="85" t="s">
        <v>235</v>
      </c>
      <c r="I17" s="85" t="s">
        <v>108</v>
      </c>
      <c r="J17" s="77" t="s">
        <v>28</v>
      </c>
    </row>
    <row r="18" spans="1:10">
      <c r="B18" s="59" t="s">
        <v>244</v>
      </c>
      <c r="C18" s="121" t="s">
        <v>240</v>
      </c>
      <c r="D18" s="86">
        <v>3191</v>
      </c>
      <c r="E18" s="86">
        <v>11282</v>
      </c>
      <c r="F18" s="86">
        <f>+D18+E18</f>
        <v>14473</v>
      </c>
      <c r="G18" s="86">
        <v>3053</v>
      </c>
      <c r="H18" s="86">
        <v>11383</v>
      </c>
      <c r="I18" s="86">
        <f>+G18+H18</f>
        <v>14436</v>
      </c>
    </row>
    <row r="19" spans="1:10">
      <c r="B19" s="59" t="s">
        <v>245</v>
      </c>
      <c r="C19" s="121" t="s">
        <v>240</v>
      </c>
      <c r="D19" s="86">
        <v>104</v>
      </c>
      <c r="E19" s="86">
        <v>382</v>
      </c>
      <c r="F19" s="86">
        <f>+D19+E19</f>
        <v>486</v>
      </c>
      <c r="G19" s="86">
        <v>63</v>
      </c>
      <c r="H19" s="86">
        <v>278</v>
      </c>
      <c r="I19" s="86">
        <f>+G19+H19</f>
        <v>341</v>
      </c>
    </row>
    <row r="20" spans="1:10">
      <c r="B20" s="59" t="s">
        <v>246</v>
      </c>
      <c r="C20" s="121" t="s">
        <v>240</v>
      </c>
      <c r="D20" s="86">
        <v>0</v>
      </c>
      <c r="E20" s="86">
        <v>0</v>
      </c>
      <c r="F20" s="86">
        <f>+D20+E20</f>
        <v>0</v>
      </c>
      <c r="G20" s="86">
        <v>0</v>
      </c>
      <c r="H20" s="86">
        <v>0</v>
      </c>
      <c r="I20" s="86">
        <f>+G20+H20</f>
        <v>0</v>
      </c>
    </row>
    <row r="21" spans="1:10">
      <c r="B21" s="78" t="s">
        <v>108</v>
      </c>
      <c r="C21" s="122" t="s">
        <v>240</v>
      </c>
      <c r="D21" s="76">
        <f t="shared" ref="D21:I21" si="3">+SUM(D18:D20)</f>
        <v>3295</v>
      </c>
      <c r="E21" s="76">
        <f t="shared" si="3"/>
        <v>11664</v>
      </c>
      <c r="F21" s="76">
        <f t="shared" si="3"/>
        <v>14959</v>
      </c>
      <c r="G21" s="76">
        <f t="shared" si="3"/>
        <v>3116</v>
      </c>
      <c r="H21" s="76">
        <f t="shared" si="3"/>
        <v>11661</v>
      </c>
      <c r="I21" s="76">
        <f t="shared" si="3"/>
        <v>14777</v>
      </c>
    </row>
    <row r="22" spans="1:10">
      <c r="B22" s="4"/>
      <c r="C22" s="117"/>
    </row>
    <row r="23" spans="1:10">
      <c r="D23" s="279">
        <v>2025</v>
      </c>
      <c r="E23" s="279"/>
      <c r="F23" s="279"/>
      <c r="G23" s="279">
        <v>2024</v>
      </c>
      <c r="H23" s="279"/>
      <c r="I23" s="279"/>
    </row>
    <row r="24" spans="1:10">
      <c r="B24" s="91" t="s">
        <v>247</v>
      </c>
      <c r="C24" s="118" t="s">
        <v>192</v>
      </c>
      <c r="D24" s="85" t="s">
        <v>234</v>
      </c>
      <c r="E24" s="85" t="s">
        <v>235</v>
      </c>
      <c r="F24" s="85" t="s">
        <v>108</v>
      </c>
      <c r="G24" s="85" t="s">
        <v>234</v>
      </c>
      <c r="H24" s="85" t="s">
        <v>235</v>
      </c>
      <c r="I24" s="85" t="s">
        <v>108</v>
      </c>
      <c r="J24" s="77" t="s">
        <v>28</v>
      </c>
    </row>
    <row r="25" spans="1:10">
      <c r="B25" s="92" t="s">
        <v>248</v>
      </c>
      <c r="C25" s="121" t="s">
        <v>240</v>
      </c>
      <c r="D25" s="86">
        <v>305</v>
      </c>
      <c r="E25" s="86">
        <v>36</v>
      </c>
      <c r="F25" s="93">
        <f t="shared" ref="F25:F26" si="4">+SUM(D25:E25)</f>
        <v>341</v>
      </c>
      <c r="G25" s="86">
        <v>306</v>
      </c>
      <c r="H25" s="86">
        <v>36</v>
      </c>
      <c r="I25" s="93">
        <f t="shared" ref="I25:I26" si="5">+SUM(G25:H25)</f>
        <v>342</v>
      </c>
    </row>
    <row r="26" spans="1:10">
      <c r="A26" s="182"/>
      <c r="B26" s="92" t="s">
        <v>249</v>
      </c>
      <c r="C26" s="121" t="s">
        <v>240</v>
      </c>
      <c r="D26" s="86">
        <v>2992</v>
      </c>
      <c r="E26" s="86">
        <v>11626</v>
      </c>
      <c r="F26" s="93">
        <f t="shared" si="4"/>
        <v>14618</v>
      </c>
      <c r="G26" s="86">
        <v>2810</v>
      </c>
      <c r="H26" s="86">
        <v>11625</v>
      </c>
      <c r="I26" s="93">
        <f t="shared" si="5"/>
        <v>14435</v>
      </c>
    </row>
    <row r="27" spans="1:10">
      <c r="B27" s="78" t="s">
        <v>108</v>
      </c>
      <c r="C27" s="122" t="s">
        <v>240</v>
      </c>
      <c r="D27" s="76">
        <f t="shared" ref="D27:I27" si="6">+SUM(D24:D26)</f>
        <v>3297</v>
      </c>
      <c r="E27" s="76">
        <f t="shared" si="6"/>
        <v>11662</v>
      </c>
      <c r="F27" s="76">
        <f t="shared" si="6"/>
        <v>14959</v>
      </c>
      <c r="G27" s="76">
        <f t="shared" si="6"/>
        <v>3116</v>
      </c>
      <c r="H27" s="76">
        <f t="shared" si="6"/>
        <v>11661</v>
      </c>
      <c r="I27" s="76">
        <f t="shared" si="6"/>
        <v>14777</v>
      </c>
    </row>
    <row r="28" spans="1:10">
      <c r="B28" s="4"/>
      <c r="C28" s="117"/>
    </row>
    <row r="29" spans="1:10">
      <c r="D29" s="279">
        <v>2025</v>
      </c>
      <c r="E29" s="279"/>
      <c r="F29" s="279"/>
      <c r="G29" s="279">
        <v>2024</v>
      </c>
      <c r="H29" s="279"/>
      <c r="I29" s="279"/>
    </row>
    <row r="30" spans="1:10">
      <c r="B30" s="91" t="s">
        <v>250</v>
      </c>
      <c r="C30" s="118" t="s">
        <v>192</v>
      </c>
      <c r="D30" s="85" t="s">
        <v>234</v>
      </c>
      <c r="E30" s="85" t="s">
        <v>235</v>
      </c>
      <c r="F30" s="85" t="s">
        <v>108</v>
      </c>
      <c r="G30" s="85" t="s">
        <v>234</v>
      </c>
      <c r="H30" s="85" t="s">
        <v>235</v>
      </c>
      <c r="I30" s="85" t="s">
        <v>108</v>
      </c>
      <c r="J30" s="77" t="s">
        <v>28</v>
      </c>
    </row>
    <row r="31" spans="1:10">
      <c r="B31" s="92" t="s">
        <v>251</v>
      </c>
      <c r="C31" s="121" t="s">
        <v>240</v>
      </c>
      <c r="D31" s="86">
        <v>6</v>
      </c>
      <c r="E31" s="86">
        <v>37</v>
      </c>
      <c r="F31" s="93">
        <f t="shared" ref="F31:F32" si="7">+SUM(D31:E31)</f>
        <v>43</v>
      </c>
      <c r="G31" s="86">
        <v>6</v>
      </c>
      <c r="H31" s="86">
        <v>38</v>
      </c>
      <c r="I31" s="93">
        <f t="shared" ref="I31:I32" si="8">+SUM(G31:H31)</f>
        <v>44</v>
      </c>
    </row>
    <row r="32" spans="1:10">
      <c r="B32" s="92" t="s">
        <v>252</v>
      </c>
      <c r="C32" s="121" t="s">
        <v>240</v>
      </c>
      <c r="D32" s="86">
        <v>6</v>
      </c>
      <c r="E32" s="86">
        <v>145</v>
      </c>
      <c r="F32" s="93">
        <f t="shared" si="7"/>
        <v>151</v>
      </c>
      <c r="G32" s="86">
        <v>6</v>
      </c>
      <c r="H32" s="86">
        <v>142</v>
      </c>
      <c r="I32" s="93">
        <f t="shared" si="8"/>
        <v>148</v>
      </c>
    </row>
    <row r="33" spans="2:9">
      <c r="B33" s="92" t="s">
        <v>253</v>
      </c>
      <c r="C33" s="121" t="s">
        <v>240</v>
      </c>
      <c r="D33" s="86">
        <v>21</v>
      </c>
      <c r="E33" s="86">
        <v>205</v>
      </c>
      <c r="F33" s="93">
        <f t="shared" ref="F33:F46" si="9">+SUM(D33:E33)</f>
        <v>226</v>
      </c>
      <c r="G33" s="86">
        <v>20</v>
      </c>
      <c r="H33" s="86">
        <v>208</v>
      </c>
      <c r="I33" s="93">
        <f t="shared" ref="I33:I46" si="10">+SUM(G33:H33)</f>
        <v>228</v>
      </c>
    </row>
    <row r="34" spans="2:9">
      <c r="B34" s="92" t="s">
        <v>254</v>
      </c>
      <c r="C34" s="121" t="s">
        <v>240</v>
      </c>
      <c r="D34" s="86">
        <v>11</v>
      </c>
      <c r="E34" s="86">
        <v>61</v>
      </c>
      <c r="F34" s="93">
        <f t="shared" si="9"/>
        <v>72</v>
      </c>
      <c r="G34" s="86">
        <v>10</v>
      </c>
      <c r="H34" s="86">
        <v>70</v>
      </c>
      <c r="I34" s="93">
        <f t="shared" si="10"/>
        <v>80</v>
      </c>
    </row>
    <row r="35" spans="2:9">
      <c r="B35" s="92" t="s">
        <v>255</v>
      </c>
      <c r="C35" s="121" t="s">
        <v>240</v>
      </c>
      <c r="D35" s="86">
        <v>7</v>
      </c>
      <c r="E35" s="86">
        <v>89</v>
      </c>
      <c r="F35" s="93">
        <f t="shared" si="9"/>
        <v>96</v>
      </c>
      <c r="G35" s="86">
        <v>6</v>
      </c>
      <c r="H35" s="86">
        <v>96</v>
      </c>
      <c r="I35" s="93">
        <f t="shared" si="10"/>
        <v>102</v>
      </c>
    </row>
    <row r="36" spans="2:9">
      <c r="B36" s="92" t="s">
        <v>256</v>
      </c>
      <c r="C36" s="121" t="s">
        <v>240</v>
      </c>
      <c r="D36" s="86">
        <v>8</v>
      </c>
      <c r="E36" s="86">
        <v>13</v>
      </c>
      <c r="F36" s="93">
        <f t="shared" si="9"/>
        <v>21</v>
      </c>
      <c r="G36" s="86">
        <v>7</v>
      </c>
      <c r="H36" s="86">
        <v>12</v>
      </c>
      <c r="I36" s="93">
        <f t="shared" si="10"/>
        <v>19</v>
      </c>
    </row>
    <row r="37" spans="2:9">
      <c r="B37" s="92" t="s">
        <v>257</v>
      </c>
      <c r="C37" s="121" t="s">
        <v>240</v>
      </c>
      <c r="D37" s="86">
        <v>26</v>
      </c>
      <c r="E37" s="86">
        <v>209</v>
      </c>
      <c r="F37" s="93">
        <f t="shared" si="9"/>
        <v>235</v>
      </c>
      <c r="G37" s="86">
        <v>24</v>
      </c>
      <c r="H37" s="86">
        <v>208</v>
      </c>
      <c r="I37" s="93">
        <f t="shared" si="10"/>
        <v>232</v>
      </c>
    </row>
    <row r="38" spans="2:9">
      <c r="B38" s="92" t="s">
        <v>258</v>
      </c>
      <c r="C38" s="121" t="s">
        <v>240</v>
      </c>
      <c r="D38" s="86">
        <v>3158</v>
      </c>
      <c r="E38" s="86">
        <v>10489</v>
      </c>
      <c r="F38" s="93">
        <f t="shared" si="9"/>
        <v>13647</v>
      </c>
      <c r="G38" s="86">
        <v>2988</v>
      </c>
      <c r="H38" s="86">
        <v>10484</v>
      </c>
      <c r="I38" s="93">
        <f t="shared" si="10"/>
        <v>13472</v>
      </c>
    </row>
    <row r="39" spans="2:9">
      <c r="B39" s="92" t="s">
        <v>259</v>
      </c>
      <c r="C39" s="121" t="s">
        <v>240</v>
      </c>
      <c r="D39" s="86">
        <v>31</v>
      </c>
      <c r="E39" s="86">
        <v>132</v>
      </c>
      <c r="F39" s="93">
        <f t="shared" si="9"/>
        <v>163</v>
      </c>
      <c r="G39" s="86">
        <v>31</v>
      </c>
      <c r="H39" s="86">
        <v>125</v>
      </c>
      <c r="I39" s="93">
        <f t="shared" si="10"/>
        <v>156</v>
      </c>
    </row>
    <row r="40" spans="2:9">
      <c r="B40" s="92" t="s">
        <v>260</v>
      </c>
      <c r="C40" s="121" t="s">
        <v>240</v>
      </c>
      <c r="D40" s="86">
        <v>4</v>
      </c>
      <c r="E40" s="86">
        <v>82</v>
      </c>
      <c r="F40" s="93">
        <f t="shared" si="9"/>
        <v>86</v>
      </c>
      <c r="G40" s="86">
        <v>4</v>
      </c>
      <c r="H40" s="86">
        <v>79</v>
      </c>
      <c r="I40" s="93">
        <f t="shared" si="10"/>
        <v>83</v>
      </c>
    </row>
    <row r="41" spans="2:9">
      <c r="B41" s="92" t="s">
        <v>261</v>
      </c>
      <c r="C41" s="121" t="s">
        <v>240</v>
      </c>
      <c r="D41" s="86">
        <v>0</v>
      </c>
      <c r="E41" s="86">
        <v>3</v>
      </c>
      <c r="F41" s="93">
        <f t="shared" si="9"/>
        <v>3</v>
      </c>
      <c r="G41" s="86">
        <v>0</v>
      </c>
      <c r="H41" s="86">
        <v>3</v>
      </c>
      <c r="I41" s="93">
        <f t="shared" si="10"/>
        <v>3</v>
      </c>
    </row>
    <row r="42" spans="2:9">
      <c r="B42" s="92" t="s">
        <v>262</v>
      </c>
      <c r="C42" s="121" t="s">
        <v>240</v>
      </c>
      <c r="D42" s="86">
        <v>4</v>
      </c>
      <c r="E42" s="86">
        <v>144</v>
      </c>
      <c r="F42" s="93">
        <f t="shared" si="9"/>
        <v>148</v>
      </c>
      <c r="G42" s="86">
        <v>4</v>
      </c>
      <c r="H42" s="86">
        <v>149</v>
      </c>
      <c r="I42" s="93">
        <f t="shared" si="10"/>
        <v>153</v>
      </c>
    </row>
    <row r="43" spans="2:9">
      <c r="B43" s="92" t="s">
        <v>263</v>
      </c>
      <c r="C43" s="121" t="s">
        <v>240</v>
      </c>
      <c r="D43" s="86">
        <v>3</v>
      </c>
      <c r="E43" s="86">
        <v>13</v>
      </c>
      <c r="F43" s="93">
        <f t="shared" si="9"/>
        <v>16</v>
      </c>
      <c r="G43" s="86">
        <v>3</v>
      </c>
      <c r="H43" s="86">
        <v>13</v>
      </c>
      <c r="I43" s="93">
        <f t="shared" si="10"/>
        <v>16</v>
      </c>
    </row>
    <row r="44" spans="2:9">
      <c r="B44" s="92" t="s">
        <v>264</v>
      </c>
      <c r="C44" s="121" t="s">
        <v>240</v>
      </c>
      <c r="D44" s="86">
        <v>3</v>
      </c>
      <c r="E44" s="86">
        <v>33</v>
      </c>
      <c r="F44" s="93">
        <f t="shared" si="9"/>
        <v>36</v>
      </c>
      <c r="G44" s="86">
        <v>0</v>
      </c>
      <c r="H44" s="86">
        <v>27</v>
      </c>
      <c r="I44" s="93">
        <f t="shared" si="10"/>
        <v>27</v>
      </c>
    </row>
    <row r="45" spans="2:9">
      <c r="B45" s="92" t="s">
        <v>265</v>
      </c>
      <c r="C45" s="121" t="s">
        <v>240</v>
      </c>
      <c r="D45" s="86">
        <v>5</v>
      </c>
      <c r="E45" s="86">
        <v>2</v>
      </c>
      <c r="F45" s="93">
        <f t="shared" si="9"/>
        <v>7</v>
      </c>
      <c r="G45" s="86">
        <v>6</v>
      </c>
      <c r="H45" s="86">
        <v>2</v>
      </c>
      <c r="I45" s="93">
        <f t="shared" si="10"/>
        <v>8</v>
      </c>
    </row>
    <row r="46" spans="2:9">
      <c r="B46" s="92" t="s">
        <v>266</v>
      </c>
      <c r="C46" s="121" t="s">
        <v>240</v>
      </c>
      <c r="D46" s="86">
        <v>2</v>
      </c>
      <c r="E46" s="86">
        <v>7</v>
      </c>
      <c r="F46" s="93">
        <f t="shared" si="9"/>
        <v>9</v>
      </c>
      <c r="G46" s="86">
        <v>1</v>
      </c>
      <c r="H46" s="86">
        <v>5</v>
      </c>
      <c r="I46" s="93">
        <f t="shared" si="10"/>
        <v>6</v>
      </c>
    </row>
    <row r="47" spans="2:9">
      <c r="B47" s="78" t="s">
        <v>108</v>
      </c>
      <c r="C47" s="122" t="s">
        <v>240</v>
      </c>
      <c r="D47" s="76">
        <f>+SUM(D31:D46)</f>
        <v>3295</v>
      </c>
      <c r="E47" s="76">
        <f t="shared" ref="E47:I47" si="11">+SUM(E31:E46)</f>
        <v>11664</v>
      </c>
      <c r="F47" s="76">
        <f t="shared" si="11"/>
        <v>14959</v>
      </c>
      <c r="G47" s="76">
        <f t="shared" si="11"/>
        <v>3116</v>
      </c>
      <c r="H47" s="76">
        <f t="shared" si="11"/>
        <v>11661</v>
      </c>
      <c r="I47" s="76">
        <f t="shared" si="11"/>
        <v>14777</v>
      </c>
    </row>
    <row r="48" spans="2:9">
      <c r="B48" s="4"/>
      <c r="C48" s="117"/>
    </row>
    <row r="49" spans="2:10">
      <c r="D49" s="279">
        <v>2025</v>
      </c>
      <c r="E49" s="279"/>
      <c r="F49" s="279"/>
      <c r="G49" s="279">
        <v>2024</v>
      </c>
      <c r="H49" s="279"/>
      <c r="I49" s="279"/>
    </row>
    <row r="50" spans="2:10">
      <c r="B50" s="89" t="s">
        <v>267</v>
      </c>
      <c r="C50" s="118" t="s">
        <v>192</v>
      </c>
      <c r="D50" s="85" t="s">
        <v>234</v>
      </c>
      <c r="E50" s="85" t="s">
        <v>235</v>
      </c>
      <c r="F50" s="85" t="s">
        <v>108</v>
      </c>
      <c r="G50" s="85" t="s">
        <v>234</v>
      </c>
      <c r="H50" s="85" t="s">
        <v>235</v>
      </c>
      <c r="I50" s="85" t="s">
        <v>108</v>
      </c>
      <c r="J50" s="77" t="s">
        <v>28</v>
      </c>
    </row>
    <row r="51" spans="2:10">
      <c r="B51" s="59" t="s">
        <v>267</v>
      </c>
      <c r="C51" s="121" t="s">
        <v>240</v>
      </c>
      <c r="D51" s="86">
        <v>80</v>
      </c>
      <c r="E51" s="86">
        <v>156</v>
      </c>
      <c r="F51" s="86">
        <f>+D51+E51</f>
        <v>236</v>
      </c>
      <c r="G51" s="86">
        <v>89</v>
      </c>
      <c r="H51" s="86">
        <v>172</v>
      </c>
      <c r="I51" s="86">
        <f>+G51+H51</f>
        <v>261</v>
      </c>
    </row>
    <row r="52" spans="2:10">
      <c r="B52" s="4"/>
      <c r="C52" s="117"/>
    </row>
    <row r="53" spans="2:10">
      <c r="B53" s="89" t="s">
        <v>268</v>
      </c>
      <c r="C53" s="118" t="s">
        <v>192</v>
      </c>
      <c r="D53" s="84">
        <v>2025</v>
      </c>
      <c r="E53" s="84">
        <v>2024</v>
      </c>
      <c r="F53" s="77" t="s">
        <v>28</v>
      </c>
    </row>
    <row r="54" spans="2:10">
      <c r="B54" s="59" t="s">
        <v>269</v>
      </c>
      <c r="C54" s="121" t="s">
        <v>43</v>
      </c>
      <c r="D54" s="94">
        <v>99.98</v>
      </c>
      <c r="E54" s="86">
        <v>100</v>
      </c>
    </row>
    <row r="55" spans="2:10">
      <c r="B55" s="4"/>
      <c r="C55" s="117"/>
    </row>
    <row r="56" spans="2:10">
      <c r="D56" s="279">
        <v>2025</v>
      </c>
      <c r="E56" s="279"/>
      <c r="F56" s="279"/>
      <c r="G56" s="279">
        <v>2024</v>
      </c>
      <c r="H56" s="279"/>
      <c r="I56" s="279"/>
    </row>
    <row r="57" spans="2:10">
      <c r="B57" s="91" t="s">
        <v>270</v>
      </c>
      <c r="C57" s="123" t="s">
        <v>192</v>
      </c>
      <c r="D57" s="85" t="s">
        <v>234</v>
      </c>
      <c r="E57" s="85" t="s">
        <v>235</v>
      </c>
      <c r="F57" s="85" t="s">
        <v>108</v>
      </c>
      <c r="G57" s="85" t="s">
        <v>234</v>
      </c>
      <c r="H57" s="85" t="s">
        <v>235</v>
      </c>
      <c r="I57" s="85" t="s">
        <v>108</v>
      </c>
      <c r="J57" s="77" t="s">
        <v>28</v>
      </c>
    </row>
    <row r="58" spans="2:10">
      <c r="B58" s="92" t="s">
        <v>271</v>
      </c>
      <c r="C58" s="121" t="s">
        <v>240</v>
      </c>
      <c r="D58" s="86">
        <v>39</v>
      </c>
      <c r="E58" s="86">
        <v>79</v>
      </c>
      <c r="F58" s="93">
        <f t="shared" ref="F58" si="12">+SUM(D58:E58)</f>
        <v>118</v>
      </c>
      <c r="G58" s="86">
        <v>306</v>
      </c>
      <c r="H58" s="86">
        <v>36</v>
      </c>
      <c r="I58" s="93">
        <f t="shared" ref="I58" si="13">+SUM(G58:H58)</f>
        <v>342</v>
      </c>
    </row>
    <row r="59" spans="2:10">
      <c r="B59" s="92" t="s">
        <v>272</v>
      </c>
      <c r="C59" s="121" t="s">
        <v>43</v>
      </c>
      <c r="D59" s="94">
        <v>33.049999999999997</v>
      </c>
      <c r="E59" s="94">
        <v>66.95</v>
      </c>
      <c r="F59" s="93">
        <v>100</v>
      </c>
      <c r="G59" s="94">
        <v>27.88</v>
      </c>
      <c r="H59" s="94">
        <v>72.12</v>
      </c>
      <c r="I59" s="93">
        <v>100</v>
      </c>
    </row>
    <row r="60" spans="2:10">
      <c r="B60" s="4"/>
      <c r="C60" s="117"/>
    </row>
    <row r="61" spans="2:10">
      <c r="D61" s="279">
        <v>2025</v>
      </c>
      <c r="E61" s="279"/>
      <c r="F61" s="279"/>
      <c r="G61" s="279">
        <v>2024</v>
      </c>
      <c r="H61" s="279"/>
      <c r="I61" s="279"/>
    </row>
    <row r="62" spans="2:10">
      <c r="B62" s="91" t="s">
        <v>273</v>
      </c>
      <c r="C62" s="118" t="s">
        <v>192</v>
      </c>
      <c r="D62" s="85" t="s">
        <v>234</v>
      </c>
      <c r="E62" s="85" t="s">
        <v>235</v>
      </c>
      <c r="F62" s="85" t="s">
        <v>108</v>
      </c>
      <c r="G62" s="85" t="s">
        <v>234</v>
      </c>
      <c r="H62" s="85" t="s">
        <v>235</v>
      </c>
      <c r="I62" s="85" t="s">
        <v>108</v>
      </c>
      <c r="J62" s="77" t="s">
        <v>28</v>
      </c>
    </row>
    <row r="63" spans="2:10">
      <c r="B63" s="92" t="s">
        <v>274</v>
      </c>
      <c r="C63" s="121" t="s">
        <v>240</v>
      </c>
      <c r="D63" s="86">
        <v>547</v>
      </c>
      <c r="E63" s="86">
        <v>1368</v>
      </c>
      <c r="F63" s="97">
        <f>+D63+E63</f>
        <v>1915</v>
      </c>
      <c r="G63" s="86">
        <v>403</v>
      </c>
      <c r="H63" s="86">
        <v>1143</v>
      </c>
      <c r="I63" s="97">
        <f t="shared" ref="I63:I65" si="14">+SUM(G63:H63)</f>
        <v>1546</v>
      </c>
    </row>
    <row r="64" spans="2:10">
      <c r="B64" s="92" t="s">
        <v>275</v>
      </c>
      <c r="C64" s="121" t="s">
        <v>240</v>
      </c>
      <c r="D64" s="86">
        <v>1773</v>
      </c>
      <c r="E64" s="86">
        <v>5636</v>
      </c>
      <c r="F64" s="97">
        <f>+D64+E64</f>
        <v>7409</v>
      </c>
      <c r="G64" s="86">
        <v>1673</v>
      </c>
      <c r="H64" s="86">
        <v>5475</v>
      </c>
      <c r="I64" s="97">
        <f t="shared" si="14"/>
        <v>7148</v>
      </c>
    </row>
    <row r="65" spans="1:10">
      <c r="B65" s="92" t="s">
        <v>276</v>
      </c>
      <c r="C65" s="121" t="s">
        <v>240</v>
      </c>
      <c r="D65" s="86">
        <v>975</v>
      </c>
      <c r="E65" s="86">
        <v>4660</v>
      </c>
      <c r="F65" s="97">
        <f>+D65+E65</f>
        <v>5635</v>
      </c>
      <c r="G65" s="86">
        <v>1040</v>
      </c>
      <c r="H65" s="86">
        <v>5043</v>
      </c>
      <c r="I65" s="97">
        <f t="shared" si="14"/>
        <v>6083</v>
      </c>
    </row>
    <row r="66" spans="1:10">
      <c r="B66" s="95" t="s">
        <v>277</v>
      </c>
      <c r="C66" s="121" t="s">
        <v>240</v>
      </c>
      <c r="D66" s="96">
        <f>+SUM(D63:D65)</f>
        <v>3295</v>
      </c>
      <c r="E66" s="96">
        <f t="shared" ref="E66:I66" si="15">+SUM(E63:E65)</f>
        <v>11664</v>
      </c>
      <c r="F66" s="97">
        <f t="shared" si="15"/>
        <v>14959</v>
      </c>
      <c r="G66" s="96">
        <f t="shared" si="15"/>
        <v>3116</v>
      </c>
      <c r="H66" s="96">
        <f t="shared" si="15"/>
        <v>11661</v>
      </c>
      <c r="I66" s="97">
        <f t="shared" si="15"/>
        <v>14777</v>
      </c>
    </row>
    <row r="67" spans="1:10">
      <c r="B67" s="92" t="s">
        <v>278</v>
      </c>
      <c r="C67" s="121" t="s">
        <v>43</v>
      </c>
      <c r="D67" s="94">
        <v>16.600000000000001</v>
      </c>
      <c r="E67" s="94">
        <v>11.73</v>
      </c>
      <c r="F67" s="194">
        <v>12.8</v>
      </c>
      <c r="G67" s="94">
        <v>12.93</v>
      </c>
      <c r="H67" s="94">
        <v>9.8000000000000007</v>
      </c>
      <c r="I67" s="194">
        <v>10.46</v>
      </c>
    </row>
    <row r="68" spans="1:10">
      <c r="B68" s="99" t="s">
        <v>279</v>
      </c>
      <c r="C68" s="121" t="s">
        <v>43</v>
      </c>
      <c r="D68" s="94">
        <v>53.81</v>
      </c>
      <c r="E68" s="94">
        <v>48.32</v>
      </c>
      <c r="F68" s="194">
        <v>49.53</v>
      </c>
      <c r="G68" s="94">
        <v>53.69</v>
      </c>
      <c r="H68" s="94">
        <v>46.95</v>
      </c>
      <c r="I68" s="194">
        <v>48.37</v>
      </c>
    </row>
    <row r="69" spans="1:10">
      <c r="B69" s="92" t="s">
        <v>280</v>
      </c>
      <c r="C69" s="121" t="s">
        <v>43</v>
      </c>
      <c r="D69" s="94">
        <v>29.59</v>
      </c>
      <c r="E69" s="94">
        <v>39.950000000000003</v>
      </c>
      <c r="F69" s="194">
        <v>37.67</v>
      </c>
      <c r="G69" s="94">
        <v>33.380000000000003</v>
      </c>
      <c r="H69" s="94">
        <v>43.25</v>
      </c>
      <c r="I69" s="194">
        <v>41.17</v>
      </c>
    </row>
    <row r="70" spans="1:10">
      <c r="B70" s="4"/>
      <c r="C70" s="117"/>
    </row>
    <row r="71" spans="1:10">
      <c r="D71" s="279">
        <v>2025</v>
      </c>
      <c r="E71" s="279"/>
      <c r="F71" s="279"/>
      <c r="G71" s="279">
        <v>2024</v>
      </c>
      <c r="H71" s="279"/>
      <c r="I71" s="279"/>
    </row>
    <row r="72" spans="1:10">
      <c r="B72" s="91" t="s">
        <v>281</v>
      </c>
      <c r="C72" s="118" t="s">
        <v>192</v>
      </c>
      <c r="D72" s="85" t="s">
        <v>234</v>
      </c>
      <c r="E72" s="85" t="s">
        <v>235</v>
      </c>
      <c r="F72" s="85" t="s">
        <v>108</v>
      </c>
      <c r="G72" s="85" t="s">
        <v>234</v>
      </c>
      <c r="H72" s="85" t="s">
        <v>235</v>
      </c>
      <c r="I72" s="85" t="s">
        <v>108</v>
      </c>
      <c r="J72" s="77" t="s">
        <v>28</v>
      </c>
    </row>
    <row r="73" spans="1:10">
      <c r="B73" s="92" t="s">
        <v>281</v>
      </c>
      <c r="C73" s="121" t="s">
        <v>240</v>
      </c>
      <c r="D73" s="86">
        <v>150</v>
      </c>
      <c r="E73" s="86">
        <v>357</v>
      </c>
      <c r="F73" s="93">
        <f>+D73+E73</f>
        <v>507</v>
      </c>
      <c r="G73" s="86">
        <v>146</v>
      </c>
      <c r="H73" s="86">
        <v>370</v>
      </c>
      <c r="I73" s="97">
        <f t="shared" ref="I73" si="16">+SUM(G73:H73)</f>
        <v>516</v>
      </c>
    </row>
    <row r="74" spans="1:10">
      <c r="B74" s="99" t="s">
        <v>282</v>
      </c>
      <c r="C74" s="121" t="s">
        <v>240</v>
      </c>
      <c r="D74" s="86">
        <v>3285</v>
      </c>
      <c r="E74" s="86">
        <v>11664</v>
      </c>
      <c r="F74" s="93">
        <v>14959</v>
      </c>
      <c r="G74" s="86">
        <v>3116</v>
      </c>
      <c r="H74" s="86">
        <v>11661</v>
      </c>
      <c r="I74" s="194">
        <v>48.37</v>
      </c>
    </row>
    <row r="75" spans="1:10">
      <c r="B75" s="92" t="s">
        <v>283</v>
      </c>
      <c r="C75" s="121" t="s">
        <v>43</v>
      </c>
      <c r="D75" s="94">
        <v>4.55</v>
      </c>
      <c r="E75" s="94">
        <v>3.06</v>
      </c>
      <c r="F75" s="98">
        <v>3.39</v>
      </c>
      <c r="G75" s="94">
        <v>4.6900000000000004</v>
      </c>
      <c r="H75" s="94">
        <v>3.17</v>
      </c>
      <c r="I75" s="194">
        <v>3.49</v>
      </c>
    </row>
    <row r="76" spans="1:10">
      <c r="B76" s="4"/>
      <c r="C76" s="117"/>
    </row>
    <row r="77" spans="1:10">
      <c r="D77" s="279">
        <v>2025</v>
      </c>
      <c r="E77" s="279"/>
      <c r="F77" s="279"/>
      <c r="G77" s="279"/>
      <c r="H77" s="105" t="s">
        <v>146</v>
      </c>
    </row>
    <row r="78" spans="1:10" ht="39">
      <c r="A78" s="197"/>
      <c r="B78" s="100" t="s">
        <v>284</v>
      </c>
      <c r="C78" s="102" t="s">
        <v>192</v>
      </c>
      <c r="D78" s="101" t="s">
        <v>285</v>
      </c>
      <c r="E78" s="102" t="s">
        <v>43</v>
      </c>
      <c r="F78" s="103" t="s">
        <v>286</v>
      </c>
      <c r="G78" s="102" t="s">
        <v>43</v>
      </c>
    </row>
    <row r="79" spans="1:10">
      <c r="B79" s="92" t="s">
        <v>287</v>
      </c>
      <c r="C79" s="121" t="s">
        <v>240</v>
      </c>
      <c r="D79" s="86">
        <v>78</v>
      </c>
      <c r="E79" s="74">
        <f>+D79/$D$92</f>
        <v>5.2142522895915503E-3</v>
      </c>
      <c r="F79" s="54">
        <v>0</v>
      </c>
      <c r="G79" s="74">
        <f t="shared" ref="G79:G92" si="17">+F79/$D$92</f>
        <v>0</v>
      </c>
    </row>
    <row r="80" spans="1:10">
      <c r="B80" s="92" t="s">
        <v>288</v>
      </c>
      <c r="C80" s="121" t="s">
        <v>240</v>
      </c>
      <c r="D80" s="86">
        <v>48</v>
      </c>
      <c r="E80" s="74">
        <f t="shared" ref="E80:E92" si="18">+D80/$D$92</f>
        <v>3.2087706397486461E-3</v>
      </c>
      <c r="F80" s="54">
        <v>0</v>
      </c>
      <c r="G80" s="74">
        <f t="shared" si="17"/>
        <v>0</v>
      </c>
    </row>
    <row r="81" spans="1:7">
      <c r="B81" s="92" t="s">
        <v>289</v>
      </c>
      <c r="C81" s="121" t="s">
        <v>240</v>
      </c>
      <c r="D81" s="86">
        <v>41</v>
      </c>
      <c r="E81" s="74">
        <f t="shared" si="18"/>
        <v>2.7408249214519688E-3</v>
      </c>
      <c r="F81" s="54">
        <v>0</v>
      </c>
      <c r="G81" s="74">
        <f t="shared" si="17"/>
        <v>0</v>
      </c>
    </row>
    <row r="82" spans="1:7">
      <c r="B82" s="92" t="s">
        <v>290</v>
      </c>
      <c r="C82" s="121" t="s">
        <v>240</v>
      </c>
      <c r="D82" s="86">
        <v>28</v>
      </c>
      <c r="E82" s="74">
        <f t="shared" si="18"/>
        <v>1.8717828731867104E-3</v>
      </c>
      <c r="F82" s="54">
        <v>0</v>
      </c>
      <c r="G82" s="74">
        <f t="shared" si="17"/>
        <v>0</v>
      </c>
    </row>
    <row r="83" spans="1:7">
      <c r="B83" s="92" t="s">
        <v>291</v>
      </c>
      <c r="C83" s="121" t="s">
        <v>240</v>
      </c>
      <c r="D83" s="86">
        <v>21</v>
      </c>
      <c r="E83" s="74">
        <f t="shared" si="18"/>
        <v>1.4038371548900327E-3</v>
      </c>
      <c r="F83" s="54">
        <v>0</v>
      </c>
      <c r="G83" s="74">
        <f t="shared" si="17"/>
        <v>0</v>
      </c>
    </row>
    <row r="84" spans="1:7">
      <c r="B84" s="92" t="s">
        <v>292</v>
      </c>
      <c r="C84" s="121" t="s">
        <v>240</v>
      </c>
      <c r="D84" s="86">
        <v>25</v>
      </c>
      <c r="E84" s="74">
        <f t="shared" si="18"/>
        <v>1.6712347082024198E-3</v>
      </c>
      <c r="F84" s="54">
        <v>0</v>
      </c>
      <c r="G84" s="74">
        <f t="shared" si="17"/>
        <v>0</v>
      </c>
    </row>
    <row r="85" spans="1:7">
      <c r="B85" s="92" t="s">
        <v>293</v>
      </c>
      <c r="C85" s="121" t="s">
        <v>240</v>
      </c>
      <c r="D85" s="86">
        <v>15</v>
      </c>
      <c r="E85" s="74">
        <f t="shared" si="18"/>
        <v>1.0027408249214519E-3</v>
      </c>
      <c r="F85" s="54">
        <v>0</v>
      </c>
      <c r="G85" s="74">
        <f t="shared" si="17"/>
        <v>0</v>
      </c>
    </row>
    <row r="86" spans="1:7">
      <c r="B86" s="92" t="s">
        <v>294</v>
      </c>
      <c r="C86" s="121" t="s">
        <v>240</v>
      </c>
      <c r="D86" s="86">
        <v>21</v>
      </c>
      <c r="E86" s="74">
        <f t="shared" si="18"/>
        <v>1.4038371548900327E-3</v>
      </c>
      <c r="F86" s="54">
        <v>0</v>
      </c>
      <c r="G86" s="74">
        <f t="shared" si="17"/>
        <v>0</v>
      </c>
    </row>
    <row r="87" spans="1:7">
      <c r="B87" s="92" t="s">
        <v>295</v>
      </c>
      <c r="C87" s="121" t="s">
        <v>240</v>
      </c>
      <c r="D87" s="86">
        <v>17</v>
      </c>
      <c r="E87" s="74">
        <f t="shared" si="18"/>
        <v>1.1364396015776455E-3</v>
      </c>
      <c r="F87" s="54">
        <v>0</v>
      </c>
      <c r="G87" s="74">
        <f t="shared" si="17"/>
        <v>0</v>
      </c>
    </row>
    <row r="88" spans="1:7">
      <c r="B88" s="92" t="s">
        <v>296</v>
      </c>
      <c r="C88" s="121" t="s">
        <v>240</v>
      </c>
      <c r="D88" s="104">
        <v>7</v>
      </c>
      <c r="E88" s="74">
        <f t="shared" si="18"/>
        <v>4.6794571829667761E-4</v>
      </c>
      <c r="F88" s="86">
        <v>1</v>
      </c>
      <c r="G88" s="74">
        <f t="shared" si="17"/>
        <v>6.6849388328096794E-5</v>
      </c>
    </row>
    <row r="89" spans="1:7">
      <c r="B89" s="92" t="s">
        <v>297</v>
      </c>
      <c r="C89" s="121" t="s">
        <v>240</v>
      </c>
      <c r="D89" s="104">
        <v>208</v>
      </c>
      <c r="E89" s="74">
        <f t="shared" si="18"/>
        <v>1.3904672772244135E-2</v>
      </c>
      <c r="F89" s="86">
        <v>2</v>
      </c>
      <c r="G89" s="74">
        <f t="shared" si="17"/>
        <v>1.3369877665619359E-4</v>
      </c>
    </row>
    <row r="90" spans="1:7">
      <c r="B90" s="92" t="s">
        <v>298</v>
      </c>
      <c r="C90" s="121" t="s">
        <v>240</v>
      </c>
      <c r="D90" s="104">
        <v>509</v>
      </c>
      <c r="E90" s="74">
        <f t="shared" si="18"/>
        <v>3.4026338659001273E-2</v>
      </c>
      <c r="F90" s="86">
        <v>3</v>
      </c>
      <c r="G90" s="74">
        <f t="shared" si="17"/>
        <v>2.0054816498429038E-4</v>
      </c>
    </row>
    <row r="91" spans="1:7">
      <c r="B91" s="57" t="s">
        <v>299</v>
      </c>
      <c r="C91" s="121" t="s">
        <v>240</v>
      </c>
      <c r="D91" s="104">
        <f>+D92-D90</f>
        <v>14450</v>
      </c>
      <c r="E91" s="74">
        <f t="shared" si="18"/>
        <v>0.96597366134099871</v>
      </c>
      <c r="F91" s="86">
        <v>1448</v>
      </c>
      <c r="G91" s="74">
        <f t="shared" si="17"/>
        <v>9.6797914299084159E-2</v>
      </c>
    </row>
    <row r="92" spans="1:7">
      <c r="B92" s="2" t="s">
        <v>108</v>
      </c>
      <c r="C92" s="121" t="s">
        <v>240</v>
      </c>
      <c r="D92" s="58">
        <v>14959</v>
      </c>
      <c r="E92" s="60">
        <f t="shared" si="18"/>
        <v>1</v>
      </c>
      <c r="F92" s="97">
        <f>+SUM(F79:F91)</f>
        <v>1454</v>
      </c>
      <c r="G92" s="67">
        <f t="shared" si="17"/>
        <v>9.7199010629052743E-2</v>
      </c>
    </row>
    <row r="94" spans="1:7">
      <c r="A94" s="197"/>
      <c r="B94" s="89" t="s">
        <v>300</v>
      </c>
      <c r="C94" s="118" t="s">
        <v>192</v>
      </c>
      <c r="D94" s="106">
        <v>2025</v>
      </c>
      <c r="E94" s="75" t="s">
        <v>146</v>
      </c>
    </row>
    <row r="95" spans="1:7">
      <c r="B95" s="59" t="s">
        <v>301</v>
      </c>
      <c r="C95" s="121" t="s">
        <v>240</v>
      </c>
      <c r="D95" s="107">
        <v>64</v>
      </c>
    </row>
    <row r="96" spans="1:7">
      <c r="B96" s="59" t="s">
        <v>236</v>
      </c>
      <c r="C96" s="121" t="s">
        <v>240</v>
      </c>
      <c r="D96" s="107">
        <v>179</v>
      </c>
    </row>
    <row r="97" spans="1:7">
      <c r="B97" s="59" t="s">
        <v>300</v>
      </c>
      <c r="C97" s="121" t="s">
        <v>43</v>
      </c>
      <c r="D97" s="60">
        <f>D95/D96</f>
        <v>0.35754189944134079</v>
      </c>
    </row>
    <row r="99" spans="1:7">
      <c r="D99" s="280">
        <v>2025</v>
      </c>
      <c r="E99" s="280"/>
      <c r="F99" s="280"/>
    </row>
    <row r="100" spans="1:7">
      <c r="A100" s="197"/>
      <c r="B100" s="106" t="s">
        <v>302</v>
      </c>
      <c r="C100" s="118" t="s">
        <v>192</v>
      </c>
      <c r="D100" s="106" t="s">
        <v>303</v>
      </c>
      <c r="E100" s="106" t="s">
        <v>235</v>
      </c>
      <c r="F100" s="106" t="s">
        <v>108</v>
      </c>
      <c r="G100" s="75" t="s">
        <v>146</v>
      </c>
    </row>
    <row r="101" spans="1:7">
      <c r="B101" s="57" t="s">
        <v>304</v>
      </c>
      <c r="C101" s="121" t="s">
        <v>240</v>
      </c>
      <c r="D101" s="107">
        <v>59</v>
      </c>
      <c r="E101" s="107">
        <v>86</v>
      </c>
      <c r="F101" s="104">
        <f t="shared" ref="F101:F103" si="19">+SUM(D101:E101)</f>
        <v>145</v>
      </c>
    </row>
    <row r="102" spans="1:7">
      <c r="B102" s="57" t="s">
        <v>305</v>
      </c>
      <c r="C102" s="121" t="s">
        <v>240</v>
      </c>
      <c r="D102" s="107">
        <v>902</v>
      </c>
      <c r="E102" s="107">
        <v>579</v>
      </c>
      <c r="F102" s="104">
        <f t="shared" si="19"/>
        <v>1481</v>
      </c>
    </row>
    <row r="103" spans="1:7">
      <c r="B103" s="57" t="s">
        <v>108</v>
      </c>
      <c r="C103" s="121" t="s">
        <v>240</v>
      </c>
      <c r="D103" s="107">
        <f>+SUM(D101:D102)</f>
        <v>961</v>
      </c>
      <c r="E103" s="107">
        <f>+SUM(E101:E102)</f>
        <v>665</v>
      </c>
      <c r="F103" s="104">
        <f t="shared" si="19"/>
        <v>1626</v>
      </c>
    </row>
    <row r="104" spans="1:7" ht="26">
      <c r="B104" s="79" t="s">
        <v>306</v>
      </c>
      <c r="C104" s="124" t="s">
        <v>43</v>
      </c>
      <c r="D104" s="11">
        <f>+D103/F103</f>
        <v>0.59102091020910208</v>
      </c>
      <c r="E104" s="11">
        <f>+E103/F103</f>
        <v>0.40897908979089792</v>
      </c>
      <c r="F104" s="11">
        <f>+F103/F103</f>
        <v>1</v>
      </c>
    </row>
    <row r="106" spans="1:7">
      <c r="A106" s="197"/>
      <c r="B106" s="106" t="s">
        <v>307</v>
      </c>
      <c r="C106" s="118" t="s">
        <v>192</v>
      </c>
      <c r="D106" s="106">
        <v>2025</v>
      </c>
      <c r="E106" s="75" t="s">
        <v>146</v>
      </c>
    </row>
    <row r="107" spans="1:7">
      <c r="B107" s="59" t="s">
        <v>308</v>
      </c>
      <c r="C107" s="121" t="s">
        <v>240</v>
      </c>
      <c r="D107" s="86">
        <v>819</v>
      </c>
    </row>
    <row r="108" spans="1:7">
      <c r="B108" s="59" t="s">
        <v>309</v>
      </c>
      <c r="C108" s="121" t="s">
        <v>240</v>
      </c>
      <c r="D108" s="86">
        <v>5955</v>
      </c>
    </row>
    <row r="109" spans="1:7">
      <c r="B109" s="57" t="s">
        <v>307</v>
      </c>
      <c r="C109" s="124" t="s">
        <v>43</v>
      </c>
      <c r="D109" s="60">
        <f>D107/D108</f>
        <v>0.13753148614609573</v>
      </c>
    </row>
    <row r="111" spans="1:7">
      <c r="D111" s="280">
        <v>2025</v>
      </c>
      <c r="E111" s="280"/>
      <c r="F111" s="280"/>
    </row>
    <row r="112" spans="1:7">
      <c r="A112" s="197"/>
      <c r="B112" s="106" t="s">
        <v>310</v>
      </c>
      <c r="C112" s="118" t="s">
        <v>192</v>
      </c>
      <c r="D112" s="106" t="s">
        <v>303</v>
      </c>
      <c r="E112" s="106" t="s">
        <v>235</v>
      </c>
      <c r="F112" s="106" t="s">
        <v>108</v>
      </c>
      <c r="G112" s="75" t="s">
        <v>146</v>
      </c>
    </row>
    <row r="113" spans="2:6">
      <c r="B113" s="57" t="s">
        <v>311</v>
      </c>
      <c r="C113" s="121" t="s">
        <v>240</v>
      </c>
      <c r="D113" s="86">
        <v>45</v>
      </c>
      <c r="E113" s="86">
        <v>161</v>
      </c>
      <c r="F113" s="93">
        <f>+SUM(D113:E113)</f>
        <v>206</v>
      </c>
    </row>
    <row r="114" spans="2:6">
      <c r="B114" s="57" t="s">
        <v>312</v>
      </c>
      <c r="C114" s="121" t="s">
        <v>240</v>
      </c>
      <c r="D114" s="86">
        <v>318</v>
      </c>
      <c r="E114" s="86">
        <v>688</v>
      </c>
      <c r="F114" s="93">
        <f t="shared" ref="F114:F117" si="20">+SUM(D114:E114)</f>
        <v>1006</v>
      </c>
    </row>
    <row r="115" spans="2:6">
      <c r="B115" s="57" t="s">
        <v>313</v>
      </c>
      <c r="C115" s="121" t="s">
        <v>240</v>
      </c>
      <c r="D115" s="86">
        <v>2633</v>
      </c>
      <c r="E115" s="86">
        <v>4332</v>
      </c>
      <c r="F115" s="93">
        <f t="shared" si="20"/>
        <v>6965</v>
      </c>
    </row>
    <row r="116" spans="2:6">
      <c r="B116" s="57" t="s">
        <v>314</v>
      </c>
      <c r="C116" s="121" t="s">
        <v>240</v>
      </c>
      <c r="D116" s="86">
        <v>301</v>
      </c>
      <c r="E116" s="86">
        <v>6481</v>
      </c>
      <c r="F116" s="93">
        <f t="shared" si="20"/>
        <v>6782</v>
      </c>
    </row>
    <row r="117" spans="2:6">
      <c r="B117" s="2" t="s">
        <v>108</v>
      </c>
      <c r="C117" s="122" t="s">
        <v>240</v>
      </c>
      <c r="D117" s="97">
        <f>+SUM(D113:D116)</f>
        <v>3297</v>
      </c>
      <c r="E117" s="97">
        <f>+SUM(E113:E116)</f>
        <v>11662</v>
      </c>
      <c r="F117" s="97">
        <f t="shared" si="20"/>
        <v>14959</v>
      </c>
    </row>
    <row r="119" spans="2:6" ht="13" customHeight="1"/>
  </sheetData>
  <mergeCells count="22">
    <mergeCell ref="D77:G77"/>
    <mergeCell ref="D99:F99"/>
    <mergeCell ref="D111:F111"/>
    <mergeCell ref="B1:J1"/>
    <mergeCell ref="D4:F4"/>
    <mergeCell ref="G4:I4"/>
    <mergeCell ref="D9:F9"/>
    <mergeCell ref="G9:I9"/>
    <mergeCell ref="D16:F16"/>
    <mergeCell ref="G16:I16"/>
    <mergeCell ref="D23:F23"/>
    <mergeCell ref="G23:I23"/>
    <mergeCell ref="D29:F29"/>
    <mergeCell ref="G29:I29"/>
    <mergeCell ref="D61:F61"/>
    <mergeCell ref="G61:I61"/>
    <mergeCell ref="D71:F71"/>
    <mergeCell ref="G71:I71"/>
    <mergeCell ref="D49:F49"/>
    <mergeCell ref="G49:I49"/>
    <mergeCell ref="D56:F56"/>
    <mergeCell ref="G56:I5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3F5EF-22B8-4BC7-88BB-2918261999BF}">
  <sheetPr>
    <tabColor rgb="FFFC9403"/>
  </sheetPr>
  <dimension ref="A1:J29"/>
  <sheetViews>
    <sheetView showGridLines="0" zoomScaleNormal="100" workbookViewId="0"/>
  </sheetViews>
  <sheetFormatPr defaultColWidth="8.81640625" defaultRowHeight="13"/>
  <cols>
    <col min="1" max="1" width="4.81640625" style="1" customWidth="1"/>
    <col min="2" max="2" width="39.81640625" style="1" customWidth="1"/>
    <col min="3" max="3" width="10.453125" style="111" customWidth="1"/>
    <col min="4" max="4" width="18.54296875" style="1" customWidth="1"/>
    <col min="5" max="5" width="17.7265625" style="1" customWidth="1"/>
    <col min="6" max="6" width="18.453125" style="1" customWidth="1"/>
    <col min="7" max="7" width="8.81640625" style="1" bestFit="1" customWidth="1"/>
    <col min="8" max="8" width="12.54296875" style="1" bestFit="1" customWidth="1"/>
    <col min="9" max="9" width="12.453125" style="1" bestFit="1" customWidth="1"/>
    <col min="10" max="10" width="18" style="1" bestFit="1" customWidth="1"/>
    <col min="11" max="11" width="21.54296875" style="1" bestFit="1" customWidth="1"/>
    <col min="12" max="16384" width="8.81640625" style="1"/>
  </cols>
  <sheetData>
    <row r="1" spans="1:10" ht="23">
      <c r="B1" s="281" t="s">
        <v>315</v>
      </c>
      <c r="C1" s="281"/>
      <c r="D1" s="281"/>
      <c r="E1" s="281"/>
      <c r="F1" s="281"/>
      <c r="G1" s="281"/>
      <c r="H1" s="281"/>
      <c r="I1" s="281"/>
      <c r="J1" s="281"/>
    </row>
    <row r="2" spans="1:10">
      <c r="B2" s="4"/>
    </row>
    <row r="3" spans="1:10" ht="14.5" customHeight="1">
      <c r="A3" s="197"/>
      <c r="B3" s="106" t="s">
        <v>316</v>
      </c>
      <c r="C3" s="112" t="s">
        <v>192</v>
      </c>
      <c r="D3" s="106">
        <v>2025</v>
      </c>
      <c r="E3" s="106">
        <v>2024</v>
      </c>
      <c r="F3" s="75" t="s">
        <v>146</v>
      </c>
    </row>
    <row r="4" spans="1:10">
      <c r="B4" s="57" t="s">
        <v>303</v>
      </c>
      <c r="C4" s="113" t="s">
        <v>184</v>
      </c>
      <c r="D4" s="86">
        <v>384</v>
      </c>
      <c r="E4" s="86">
        <v>400</v>
      </c>
    </row>
    <row r="5" spans="1:10">
      <c r="B5" s="57" t="s">
        <v>235</v>
      </c>
      <c r="C5" s="113" t="s">
        <v>184</v>
      </c>
      <c r="D5" s="86">
        <v>1005</v>
      </c>
      <c r="E5" s="86">
        <v>1236</v>
      </c>
    </row>
    <row r="6" spans="1:10">
      <c r="B6" s="2" t="s">
        <v>108</v>
      </c>
      <c r="C6" s="114" t="s">
        <v>184</v>
      </c>
      <c r="D6" s="58">
        <f>+SUM(D4:D5)</f>
        <v>1389</v>
      </c>
      <c r="E6" s="58">
        <v>1636</v>
      </c>
    </row>
    <row r="8" spans="1:10">
      <c r="A8" s="197"/>
      <c r="B8" s="80" t="s">
        <v>317</v>
      </c>
      <c r="C8" s="112" t="s">
        <v>192</v>
      </c>
      <c r="D8" s="81">
        <v>2025</v>
      </c>
      <c r="E8" s="81">
        <v>2024</v>
      </c>
      <c r="F8" s="75" t="s">
        <v>146</v>
      </c>
    </row>
    <row r="9" spans="1:10">
      <c r="B9" s="57" t="s">
        <v>311</v>
      </c>
      <c r="C9" s="113" t="s">
        <v>184</v>
      </c>
      <c r="D9" s="72">
        <v>9</v>
      </c>
      <c r="E9" s="72">
        <v>12</v>
      </c>
    </row>
    <row r="10" spans="1:10">
      <c r="B10" s="57" t="s">
        <v>312</v>
      </c>
      <c r="C10" s="113" t="s">
        <v>184</v>
      </c>
      <c r="D10" s="73">
        <v>32</v>
      </c>
      <c r="E10" s="73">
        <v>35</v>
      </c>
    </row>
    <row r="11" spans="1:10">
      <c r="B11" s="57" t="s">
        <v>313</v>
      </c>
      <c r="C11" s="113" t="s">
        <v>184</v>
      </c>
      <c r="D11" s="73">
        <v>585</v>
      </c>
      <c r="E11" s="73">
        <v>712</v>
      </c>
    </row>
    <row r="12" spans="1:10">
      <c r="B12" s="57" t="s">
        <v>314</v>
      </c>
      <c r="C12" s="113" t="s">
        <v>184</v>
      </c>
      <c r="D12" s="73">
        <v>763</v>
      </c>
      <c r="E12" s="73">
        <v>877</v>
      </c>
    </row>
    <row r="13" spans="1:10">
      <c r="B13" s="2" t="s">
        <v>318</v>
      </c>
      <c r="C13" s="114" t="s">
        <v>184</v>
      </c>
      <c r="D13" s="58">
        <f>+SUM(D9:D12)</f>
        <v>1389</v>
      </c>
      <c r="E13" s="58">
        <f>+SUM(E9:E12)</f>
        <v>1636</v>
      </c>
    </row>
    <row r="15" spans="1:10">
      <c r="A15" s="197"/>
      <c r="B15" s="80" t="s">
        <v>319</v>
      </c>
      <c r="C15" s="112" t="s">
        <v>192</v>
      </c>
      <c r="D15" s="81">
        <v>2025</v>
      </c>
      <c r="E15" s="81">
        <v>2024</v>
      </c>
      <c r="F15" s="75" t="s">
        <v>146</v>
      </c>
    </row>
    <row r="16" spans="1:10">
      <c r="B16" s="57" t="s">
        <v>320</v>
      </c>
      <c r="C16" s="113" t="s">
        <v>184</v>
      </c>
      <c r="D16" s="55">
        <v>11</v>
      </c>
      <c r="E16" s="72">
        <v>33</v>
      </c>
    </row>
    <row r="17" spans="1:6">
      <c r="B17" s="57" t="s">
        <v>321</v>
      </c>
      <c r="C17" s="113" t="s">
        <v>184</v>
      </c>
      <c r="D17" s="56">
        <v>262</v>
      </c>
      <c r="E17" s="73">
        <v>397</v>
      </c>
    </row>
    <row r="18" spans="1:6">
      <c r="B18" s="57" t="s">
        <v>322</v>
      </c>
      <c r="C18" s="113" t="s">
        <v>184</v>
      </c>
      <c r="D18" s="56">
        <v>575</v>
      </c>
      <c r="E18" s="73">
        <v>668</v>
      </c>
    </row>
    <row r="19" spans="1:6">
      <c r="B19" s="57" t="s">
        <v>323</v>
      </c>
      <c r="C19" s="113" t="s">
        <v>184</v>
      </c>
      <c r="D19" s="56">
        <v>541</v>
      </c>
      <c r="E19" s="73">
        <v>538</v>
      </c>
    </row>
    <row r="20" spans="1:6">
      <c r="B20" s="2" t="s">
        <v>324</v>
      </c>
      <c r="C20" s="114" t="s">
        <v>184</v>
      </c>
      <c r="D20" s="58">
        <f>+SUM(D16:D19)</f>
        <v>1389</v>
      </c>
      <c r="E20" s="58">
        <f>+SUM(E16:E19)</f>
        <v>1636</v>
      </c>
    </row>
    <row r="21" spans="1:6">
      <c r="B21" s="35" t="s">
        <v>325</v>
      </c>
    </row>
    <row r="23" spans="1:6">
      <c r="A23" s="197"/>
      <c r="B23" s="80" t="s">
        <v>326</v>
      </c>
      <c r="C23" s="112" t="s">
        <v>192</v>
      </c>
      <c r="D23" s="81">
        <v>2025</v>
      </c>
      <c r="E23" s="81">
        <v>2024</v>
      </c>
      <c r="F23" s="75" t="s">
        <v>146</v>
      </c>
    </row>
    <row r="24" spans="1:6">
      <c r="B24" s="57" t="s">
        <v>326</v>
      </c>
      <c r="C24" s="113" t="s">
        <v>327</v>
      </c>
      <c r="D24" s="54">
        <v>3704111</v>
      </c>
      <c r="E24" s="54">
        <v>4185306</v>
      </c>
    </row>
    <row r="25" spans="1:6" ht="26">
      <c r="B25" s="253" t="s">
        <v>328</v>
      </c>
      <c r="C25" s="254" t="s">
        <v>329</v>
      </c>
      <c r="D25" s="255">
        <f>+D24/D6</f>
        <v>2666.7465802735783</v>
      </c>
      <c r="E25" s="255">
        <f>+E24/E6</f>
        <v>2558.2555012224939</v>
      </c>
    </row>
    <row r="27" spans="1:6">
      <c r="A27" s="197"/>
      <c r="B27" s="80" t="s">
        <v>330</v>
      </c>
      <c r="C27" s="112" t="s">
        <v>192</v>
      </c>
      <c r="D27" s="115">
        <v>2025</v>
      </c>
      <c r="E27" s="75" t="s">
        <v>146</v>
      </c>
    </row>
    <row r="28" spans="1:6">
      <c r="B28" s="57" t="s">
        <v>330</v>
      </c>
      <c r="C28" s="113" t="s">
        <v>184</v>
      </c>
      <c r="D28" s="252">
        <v>57</v>
      </c>
    </row>
    <row r="29" spans="1:6">
      <c r="B29" s="2" t="s">
        <v>331</v>
      </c>
      <c r="C29" s="114" t="s">
        <v>43</v>
      </c>
      <c r="D29" s="116">
        <v>0.1</v>
      </c>
    </row>
  </sheetData>
  <mergeCells count="1">
    <mergeCell ref="B1:J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3EF57-44FD-4121-A564-665D917F92B0}">
  <sheetPr>
    <tabColor rgb="FFFC9403"/>
  </sheetPr>
  <dimension ref="A1:Y33"/>
  <sheetViews>
    <sheetView showGridLines="0" zoomScaleNormal="100" workbookViewId="0"/>
  </sheetViews>
  <sheetFormatPr defaultColWidth="8.81640625" defaultRowHeight="13"/>
  <cols>
    <col min="1" max="1" width="4.81640625" style="1" customWidth="1"/>
    <col min="2" max="2" width="26.54296875" style="1" customWidth="1"/>
    <col min="3" max="3" width="7.453125" style="82" customWidth="1"/>
    <col min="4" max="4" width="17" style="1" customWidth="1"/>
    <col min="5" max="5" width="16.26953125" style="1" customWidth="1"/>
    <col min="6" max="6" width="16.81640625" style="1" bestFit="1" customWidth="1"/>
    <col min="7" max="7" width="16.7265625" style="1" customWidth="1"/>
    <col min="8" max="8" width="17.81640625" style="1" bestFit="1" customWidth="1"/>
    <col min="9" max="9" width="16.1796875" style="1" bestFit="1" customWidth="1"/>
    <col min="10" max="10" width="19.7265625" style="1" customWidth="1"/>
    <col min="11" max="20" width="8.81640625" style="1"/>
    <col min="21" max="21" width="12.1796875" style="1" customWidth="1"/>
    <col min="22" max="22" width="12.81640625" style="1" customWidth="1"/>
    <col min="23" max="24" width="8.81640625" style="1"/>
    <col min="25" max="25" width="17.81640625" style="1" customWidth="1"/>
    <col min="26" max="16384" width="8.81640625" style="1"/>
  </cols>
  <sheetData>
    <row r="1" spans="1:25" ht="23">
      <c r="B1" s="281" t="s">
        <v>332</v>
      </c>
      <c r="C1" s="281"/>
      <c r="D1" s="281"/>
      <c r="E1" s="281"/>
      <c r="F1" s="281"/>
      <c r="G1" s="281"/>
      <c r="H1" s="281"/>
      <c r="I1" s="281"/>
      <c r="J1" s="281"/>
    </row>
    <row r="3" spans="1:25">
      <c r="C3" s="1"/>
      <c r="D3" s="279">
        <v>2025</v>
      </c>
      <c r="E3" s="279"/>
      <c r="F3" s="279"/>
      <c r="G3" s="279">
        <v>2024</v>
      </c>
      <c r="H3" s="279"/>
      <c r="I3" s="279"/>
    </row>
    <row r="4" spans="1:25">
      <c r="B4" s="106" t="s">
        <v>333</v>
      </c>
      <c r="C4" s="84" t="s">
        <v>192</v>
      </c>
      <c r="D4" s="106" t="s">
        <v>334</v>
      </c>
      <c r="E4" s="106" t="s">
        <v>282</v>
      </c>
      <c r="F4" s="106" t="s">
        <v>335</v>
      </c>
      <c r="G4" s="106" t="s">
        <v>334</v>
      </c>
      <c r="H4" s="106" t="s">
        <v>282</v>
      </c>
      <c r="I4" s="106" t="s">
        <v>335</v>
      </c>
      <c r="J4" s="75" t="s">
        <v>28</v>
      </c>
    </row>
    <row r="5" spans="1:25">
      <c r="B5" s="57" t="s">
        <v>234</v>
      </c>
      <c r="C5" s="125" t="s">
        <v>184</v>
      </c>
      <c r="D5" s="86">
        <v>172</v>
      </c>
      <c r="E5" s="86">
        <v>3295</v>
      </c>
      <c r="F5" s="67">
        <f>D5/E5</f>
        <v>5.2200303490136574E-2</v>
      </c>
      <c r="G5" s="86">
        <v>169</v>
      </c>
      <c r="H5" s="86">
        <v>3116</v>
      </c>
      <c r="I5" s="67">
        <f>G5/H5</f>
        <v>5.4236200256739413E-2</v>
      </c>
    </row>
    <row r="6" spans="1:25">
      <c r="B6" s="57" t="s">
        <v>235</v>
      </c>
      <c r="C6" s="125" t="s">
        <v>184</v>
      </c>
      <c r="D6" s="86">
        <v>822</v>
      </c>
      <c r="E6" s="86">
        <v>11664</v>
      </c>
      <c r="F6" s="67">
        <f>D6/E6</f>
        <v>7.0473251028806583E-2</v>
      </c>
      <c r="G6" s="86">
        <v>818</v>
      </c>
      <c r="H6" s="86">
        <v>11661</v>
      </c>
      <c r="I6" s="67">
        <f>G6/H6</f>
        <v>7.014835777377583E-2</v>
      </c>
    </row>
    <row r="7" spans="1:25">
      <c r="B7" s="2" t="s">
        <v>108</v>
      </c>
      <c r="C7" s="126" t="s">
        <v>184</v>
      </c>
      <c r="D7" s="58">
        <f>+SUM(D5:D6)</f>
        <v>994</v>
      </c>
      <c r="E7" s="58">
        <f>+SUM(E5:E6)</f>
        <v>14959</v>
      </c>
      <c r="F7" s="67">
        <f>D7/E7</f>
        <v>6.6448291998128212E-2</v>
      </c>
      <c r="G7" s="58">
        <f>+SUM(G5:G6)</f>
        <v>987</v>
      </c>
      <c r="H7" s="58">
        <f>+SUM(H5:H6)</f>
        <v>14777</v>
      </c>
      <c r="I7" s="67">
        <f>G7/H7</f>
        <v>6.6792989104689726E-2</v>
      </c>
    </row>
    <row r="9" spans="1:25">
      <c r="D9" s="279">
        <v>2025</v>
      </c>
      <c r="E9" s="279"/>
      <c r="F9" s="279"/>
      <c r="G9" s="279">
        <v>2024</v>
      </c>
      <c r="H9" s="279"/>
      <c r="I9" s="279"/>
    </row>
    <row r="10" spans="1:25">
      <c r="A10" s="197"/>
      <c r="B10" s="106" t="s">
        <v>336</v>
      </c>
      <c r="C10" s="84" t="s">
        <v>192</v>
      </c>
      <c r="D10" s="106" t="s">
        <v>334</v>
      </c>
      <c r="E10" s="106" t="s">
        <v>282</v>
      </c>
      <c r="F10" s="106" t="s">
        <v>335</v>
      </c>
      <c r="G10" s="106" t="s">
        <v>334</v>
      </c>
      <c r="H10" s="106" t="s">
        <v>282</v>
      </c>
      <c r="I10" s="106" t="s">
        <v>335</v>
      </c>
      <c r="J10" s="75" t="s">
        <v>146</v>
      </c>
      <c r="T10" s="65"/>
      <c r="U10" s="65"/>
      <c r="V10" s="65"/>
      <c r="W10" s="65"/>
      <c r="X10" s="65"/>
      <c r="Y10" s="65"/>
    </row>
    <row r="11" spans="1:25">
      <c r="B11" s="57" t="s">
        <v>311</v>
      </c>
      <c r="C11" s="125" t="s">
        <v>184</v>
      </c>
      <c r="D11" s="109">
        <v>15</v>
      </c>
      <c r="E11" s="86">
        <v>206</v>
      </c>
      <c r="F11" s="66">
        <f>D11/E11</f>
        <v>7.281553398058252E-2</v>
      </c>
      <c r="G11" s="86">
        <v>20</v>
      </c>
      <c r="H11" s="86">
        <v>205</v>
      </c>
      <c r="I11" s="66">
        <f>G11/H11</f>
        <v>9.7560975609756101E-2</v>
      </c>
      <c r="T11" s="65"/>
      <c r="U11" s="65"/>
      <c r="V11" s="65"/>
      <c r="W11" s="65"/>
      <c r="X11" s="65"/>
      <c r="Y11" s="65"/>
    </row>
    <row r="12" spans="1:25">
      <c r="B12" s="57" t="s">
        <v>312</v>
      </c>
      <c r="C12" s="125" t="s">
        <v>184</v>
      </c>
      <c r="D12" s="109">
        <v>32</v>
      </c>
      <c r="E12" s="86">
        <v>1006</v>
      </c>
      <c r="F12" s="66">
        <f>D12/E12</f>
        <v>3.1809145129224649E-2</v>
      </c>
      <c r="G12" s="86">
        <v>46</v>
      </c>
      <c r="H12" s="86">
        <v>982</v>
      </c>
      <c r="I12" s="66">
        <f>G12/H12</f>
        <v>4.684317718940937E-2</v>
      </c>
    </row>
    <row r="13" spans="1:25">
      <c r="B13" s="57" t="s">
        <v>313</v>
      </c>
      <c r="C13" s="125" t="s">
        <v>184</v>
      </c>
      <c r="D13" s="109">
        <v>276</v>
      </c>
      <c r="E13" s="86">
        <v>6965</v>
      </c>
      <c r="F13" s="66">
        <f>D13/E13</f>
        <v>3.9626704953338122E-2</v>
      </c>
      <c r="G13" s="86">
        <v>370</v>
      </c>
      <c r="H13" s="86">
        <v>6792</v>
      </c>
      <c r="I13" s="66">
        <f>G13/H13</f>
        <v>5.4475853945818609E-2</v>
      </c>
    </row>
    <row r="14" spans="1:25">
      <c r="B14" s="57" t="s">
        <v>314</v>
      </c>
      <c r="C14" s="125" t="s">
        <v>184</v>
      </c>
      <c r="D14" s="109">
        <v>374</v>
      </c>
      <c r="E14" s="86">
        <v>6782</v>
      </c>
      <c r="F14" s="66">
        <f>D14/E14</f>
        <v>5.514597463874963E-2</v>
      </c>
      <c r="G14" s="86">
        <v>551</v>
      </c>
      <c r="H14" s="86">
        <v>6798</v>
      </c>
      <c r="I14" s="66">
        <f>G14/H14</f>
        <v>8.1053250956163572E-2</v>
      </c>
    </row>
    <row r="15" spans="1:25">
      <c r="B15" s="2" t="s">
        <v>108</v>
      </c>
      <c r="C15" s="126" t="s">
        <v>184</v>
      </c>
      <c r="D15" s="110">
        <f>+SUM(D11:D14)</f>
        <v>697</v>
      </c>
      <c r="E15" s="58">
        <f>+SUM(E11:E14)</f>
        <v>14959</v>
      </c>
      <c r="F15" s="66">
        <f>D15/E15</f>
        <v>4.6594023664683466E-2</v>
      </c>
      <c r="G15" s="58">
        <f>+SUM(G11:G14)</f>
        <v>987</v>
      </c>
      <c r="H15" s="58">
        <f>+SUM(H11:H14)</f>
        <v>14777</v>
      </c>
      <c r="I15" s="66">
        <f>G15/H15</f>
        <v>6.6792989104689726E-2</v>
      </c>
    </row>
    <row r="16" spans="1:25">
      <c r="D16" s="82"/>
    </row>
    <row r="17" spans="1:10">
      <c r="D17" s="279">
        <v>2025</v>
      </c>
      <c r="E17" s="279"/>
      <c r="F17" s="279"/>
      <c r="G17" s="279">
        <v>2024</v>
      </c>
      <c r="H17" s="279"/>
      <c r="I17" s="279"/>
    </row>
    <row r="18" spans="1:10">
      <c r="A18" s="197"/>
      <c r="B18" s="106" t="s">
        <v>337</v>
      </c>
      <c r="C18" s="84" t="s">
        <v>192</v>
      </c>
      <c r="D18" s="106" t="s">
        <v>334</v>
      </c>
      <c r="E18" s="106" t="s">
        <v>282</v>
      </c>
      <c r="F18" s="106" t="s">
        <v>335</v>
      </c>
      <c r="G18" s="106" t="s">
        <v>334</v>
      </c>
      <c r="H18" s="106" t="s">
        <v>282</v>
      </c>
      <c r="I18" s="106" t="s">
        <v>335</v>
      </c>
      <c r="J18" s="75" t="s">
        <v>146</v>
      </c>
    </row>
    <row r="19" spans="1:10">
      <c r="B19" s="57" t="s">
        <v>338</v>
      </c>
      <c r="C19" s="125" t="s">
        <v>184</v>
      </c>
      <c r="D19" s="109">
        <v>240</v>
      </c>
      <c r="E19" s="86">
        <v>1448</v>
      </c>
      <c r="F19" s="67">
        <f>D19/E19</f>
        <v>0.16574585635359115</v>
      </c>
      <c r="G19" s="86">
        <v>277</v>
      </c>
      <c r="H19" s="86">
        <v>1319</v>
      </c>
      <c r="I19" s="66">
        <f>G19/H19</f>
        <v>0.21000758150113721</v>
      </c>
    </row>
    <row r="20" spans="1:10">
      <c r="B20" s="57" t="s">
        <v>339</v>
      </c>
      <c r="C20" s="125" t="s">
        <v>184</v>
      </c>
      <c r="D20" s="109">
        <v>163</v>
      </c>
      <c r="E20" s="86">
        <v>6479</v>
      </c>
      <c r="F20" s="67">
        <f>D20/E20</f>
        <v>2.5158203426454698E-2</v>
      </c>
      <c r="G20" s="86">
        <v>273</v>
      </c>
      <c r="H20" s="86">
        <v>6671</v>
      </c>
      <c r="I20" s="66">
        <f>G20/H20</f>
        <v>4.0923399790136414E-2</v>
      </c>
    </row>
    <row r="21" spans="1:10">
      <c r="B21" s="57" t="s">
        <v>340</v>
      </c>
      <c r="C21" s="125" t="s">
        <v>184</v>
      </c>
      <c r="D21" s="109">
        <v>193</v>
      </c>
      <c r="E21" s="86">
        <v>5419</v>
      </c>
      <c r="F21" s="67">
        <f>D21/E21</f>
        <v>3.5615427200590515E-2</v>
      </c>
      <c r="G21" s="86">
        <v>277</v>
      </c>
      <c r="H21" s="86">
        <v>5257</v>
      </c>
      <c r="I21" s="66">
        <f>G21/H21</f>
        <v>5.2691649229598632E-2</v>
      </c>
    </row>
    <row r="22" spans="1:10">
      <c r="B22" s="57" t="s">
        <v>341</v>
      </c>
      <c r="C22" s="125" t="s">
        <v>184</v>
      </c>
      <c r="D22" s="109">
        <v>101</v>
      </c>
      <c r="E22" s="86">
        <v>1613</v>
      </c>
      <c r="F22" s="67">
        <f>D22/E22</f>
        <v>6.2616243025418475E-2</v>
      </c>
      <c r="G22" s="86">
        <v>160</v>
      </c>
      <c r="H22" s="86">
        <v>1530</v>
      </c>
      <c r="I22" s="66">
        <f>G22/H22</f>
        <v>0.10457516339869281</v>
      </c>
    </row>
    <row r="23" spans="1:10">
      <c r="B23" s="2" t="s">
        <v>108</v>
      </c>
      <c r="C23" s="126" t="s">
        <v>184</v>
      </c>
      <c r="D23" s="110">
        <f>+SUM(D19:D22)</f>
        <v>697</v>
      </c>
      <c r="E23" s="58">
        <f>+SUM(E19:E22)</f>
        <v>14959</v>
      </c>
      <c r="F23" s="67">
        <f>D23/E23</f>
        <v>4.6594023664683466E-2</v>
      </c>
      <c r="G23" s="58">
        <f>+SUM(G19:G22)</f>
        <v>987</v>
      </c>
      <c r="H23" s="58">
        <f>+SUM(H19:H22)</f>
        <v>14777</v>
      </c>
      <c r="I23" s="66">
        <f>G23/H23</f>
        <v>6.6792989104689726E-2</v>
      </c>
    </row>
    <row r="24" spans="1:10">
      <c r="D24" s="82"/>
    </row>
    <row r="25" spans="1:10" s="68" customFormat="1">
      <c r="A25" s="197"/>
      <c r="B25" s="106" t="s">
        <v>342</v>
      </c>
      <c r="C25" s="84" t="s">
        <v>192</v>
      </c>
      <c r="D25" s="84">
        <v>2025</v>
      </c>
      <c r="E25" s="105" t="s">
        <v>146</v>
      </c>
      <c r="J25" s="1"/>
    </row>
    <row r="26" spans="1:10">
      <c r="A26" s="182"/>
      <c r="B26" s="131" t="s">
        <v>343</v>
      </c>
      <c r="C26" s="125" t="s">
        <v>184</v>
      </c>
      <c r="D26" s="130">
        <v>403</v>
      </c>
      <c r="J26" s="68"/>
    </row>
    <row r="27" spans="1:10">
      <c r="B27" s="131" t="s">
        <v>282</v>
      </c>
      <c r="C27" s="125" t="s">
        <v>184</v>
      </c>
      <c r="D27" s="132">
        <v>14959</v>
      </c>
    </row>
    <row r="28" spans="1:10">
      <c r="B28" s="69" t="s">
        <v>344</v>
      </c>
      <c r="C28" s="126" t="s">
        <v>184</v>
      </c>
      <c r="D28" s="128">
        <f>+D26/D27</f>
        <v>2.6940303496223009E-2</v>
      </c>
    </row>
    <row r="29" spans="1:10">
      <c r="D29" s="82"/>
    </row>
    <row r="30" spans="1:10">
      <c r="A30" s="197"/>
      <c r="B30" s="106" t="s">
        <v>345</v>
      </c>
      <c r="C30" s="84" t="s">
        <v>192</v>
      </c>
      <c r="D30" s="84">
        <v>2025</v>
      </c>
      <c r="E30" s="105" t="s">
        <v>146</v>
      </c>
    </row>
    <row r="31" spans="1:10">
      <c r="B31" s="108" t="s">
        <v>346</v>
      </c>
      <c r="C31" s="125" t="s">
        <v>184</v>
      </c>
      <c r="D31" s="127">
        <v>12.43</v>
      </c>
    </row>
    <row r="32" spans="1:10">
      <c r="B32" s="57" t="s">
        <v>347</v>
      </c>
      <c r="C32" s="125" t="s">
        <v>184</v>
      </c>
      <c r="D32" s="127">
        <v>13.57</v>
      </c>
    </row>
    <row r="33" spans="2:4">
      <c r="B33" s="2" t="s">
        <v>348</v>
      </c>
      <c r="C33" s="126" t="s">
        <v>184</v>
      </c>
      <c r="D33" s="129">
        <v>13.33</v>
      </c>
    </row>
  </sheetData>
  <mergeCells count="7">
    <mergeCell ref="B1:J1"/>
    <mergeCell ref="D17:F17"/>
    <mergeCell ref="D9:F9"/>
    <mergeCell ref="D3:F3"/>
    <mergeCell ref="G3:I3"/>
    <mergeCell ref="G9:I9"/>
    <mergeCell ref="G17:I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332EF9BE299948B331C7E9A7C59BFE" ma:contentTypeVersion="13" ma:contentTypeDescription="Create a new document." ma:contentTypeScope="" ma:versionID="cc63233c26211135e8d90630e1f593f3">
  <xsd:schema xmlns:xsd="http://www.w3.org/2001/XMLSchema" xmlns:xs="http://www.w3.org/2001/XMLSchema" xmlns:p="http://schemas.microsoft.com/office/2006/metadata/properties" xmlns:ns2="4311cd90-a515-4394-88f0-a2df95eb1329" xmlns:ns3="221e0c78-7440-4eae-806a-f293b9b76e1d" targetNamespace="http://schemas.microsoft.com/office/2006/metadata/properties" ma:root="true" ma:fieldsID="80ab7bbfc56f484a7b6d183647eeeba9" ns2:_="" ns3:_="">
    <xsd:import namespace="4311cd90-a515-4394-88f0-a2df95eb1329"/>
    <xsd:import namespace="221e0c78-7440-4eae-806a-f293b9b76e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cd90-a515-4394-88f0-a2df95eb13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2c9272b-0756-4734-ba34-ed682b82109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1e0c78-7440-4eae-806a-f293b9b76e1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bc3e670-c854-4575-8373-9cc7fcead162}" ma:internalName="TaxCatchAll" ma:showField="CatchAllData" ma:web="221e0c78-7440-4eae-806a-f293b9b76e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21e0c78-7440-4eae-806a-f293b9b76e1d" xsi:nil="true"/>
    <lcf76f155ced4ddcb4097134ff3c332f xmlns="4311cd90-a515-4394-88f0-a2df95eb132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827FAE-0AD6-4229-9459-ABDD25FDE0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cd90-a515-4394-88f0-a2df95eb1329"/>
    <ds:schemaRef ds:uri="221e0c78-7440-4eae-806a-f293b9b76e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DBDEFF3-1074-4DC2-B0AD-7F5DCC9CA287}">
  <ds:schemaRefs>
    <ds:schemaRef ds:uri="http://schemas.microsoft.com/office/2006/metadata/properties"/>
    <ds:schemaRef ds:uri="http://schemas.microsoft.com/office/infopath/2007/PartnerControls"/>
    <ds:schemaRef ds:uri="221e0c78-7440-4eae-806a-f293b9b76e1d"/>
    <ds:schemaRef ds:uri="4311cd90-a515-4394-88f0-a2df95eb1329"/>
  </ds:schemaRefs>
</ds:datastoreItem>
</file>

<file path=customXml/itemProps3.xml><?xml version="1.0" encoding="utf-8"?>
<ds:datastoreItem xmlns:ds="http://schemas.openxmlformats.org/officeDocument/2006/customXml" ds:itemID="{EBD40668-97A4-41ED-92E1-8CD3CB906890}">
  <ds:schemaRefs>
    <ds:schemaRef ds:uri="http://schemas.microsoft.com/sharepoint/v3/contenttype/forms"/>
  </ds:schemaRefs>
</ds:datastoreItem>
</file>

<file path=docMetadata/LabelInfo.xml><?xml version="1.0" encoding="utf-8"?>
<clbl:labelList xmlns:clbl="http://schemas.microsoft.com/office/2020/mipLabelMetadata">
  <clbl:label id="{50243f8b-2b9f-433c-964a-16fcace7db7f}" enabled="1" method="Standard" siteId="{aec650de-3432-485f-a3e8-9ac6e670969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20</vt:i4>
      </vt:variant>
    </vt:vector>
  </HeadingPairs>
  <TitlesOfParts>
    <vt:vector size="20" baseType="lpstr">
      <vt:lpstr>Index</vt:lpstr>
      <vt:lpstr>ENV energy</vt:lpstr>
      <vt:lpstr>ENV emissions</vt:lpstr>
      <vt:lpstr>ENV water</vt:lpstr>
      <vt:lpstr>ENV biodiversity</vt:lpstr>
      <vt:lpstr>ENV circular economy</vt:lpstr>
      <vt:lpstr>SOC HR breakdown</vt:lpstr>
      <vt:lpstr>SOC Hiring</vt:lpstr>
      <vt:lpstr>SOC Turnover</vt:lpstr>
      <vt:lpstr>SOC Training</vt:lpstr>
      <vt:lpstr>SOC Remuneration</vt:lpstr>
      <vt:lpstr>SOC Health and Safety</vt:lpstr>
      <vt:lpstr>GOV Suppliers</vt:lpstr>
      <vt:lpstr>GOV Contributions</vt:lpstr>
      <vt:lpstr>GOV fines</vt:lpstr>
      <vt:lpstr>BUS Certifications and Audit</vt:lpstr>
      <vt:lpstr>BUS BU G&amp;T</vt:lpstr>
      <vt:lpstr>BUS BU CE</vt:lpstr>
      <vt:lpstr>BUS BU SI</vt:lpstr>
      <vt:lpstr>BUS BU ME</vt:lpstr>
    </vt:vector>
  </TitlesOfParts>
  <Manager/>
  <Company>a2a S.p.A.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Capasso Giorgio</dc:creator>
  <cp:keywords/>
  <dc:description/>
  <cp:lastModifiedBy>Preda Carlotta</cp:lastModifiedBy>
  <cp:revision/>
  <dcterms:created xsi:type="dcterms:W3CDTF">2013-06-27T15:31:15Z</dcterms:created>
  <dcterms:modified xsi:type="dcterms:W3CDTF">2026-07-21T12:46:10Z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0x010100D0332EF9BE299948B331C7E9A7C59BFE</vt:lpwstr>
  </property>
  <property fmtid="{D5CDD505-2E9C-101B-9397-08002B2CF9AE}" pid="3" name="MediaServiceImageTags">
    <vt:lpwstr/>
  </property>
</Properties>
</file>